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/>
  <bookViews>
    <workbookView xWindow="150" yWindow="570" windowWidth="23250" windowHeight="11955" activeTab="1"/>
  </bookViews>
  <sheets>
    <sheet name="Rekapitulace stavby" sheetId="1" r:id="rId1"/>
    <sheet name="a - Přípravné práce" sheetId="2" r:id="rId2"/>
    <sheet name="b - In-line dráha" sheetId="3" r:id="rId3"/>
    <sheet name="d - Komunikace a parkovac..." sheetId="4" r:id="rId4"/>
    <sheet name="e - Terénní úpravy" sheetId="5" r:id="rId5"/>
    <sheet name="f - Odvodnění" sheetId="7" r:id="rId6"/>
  </sheets>
  <definedNames>
    <definedName name="_xlnm._FilterDatabase" localSheetId="1" hidden="1">'a - Přípravné práce'!$C$123:$K$240</definedName>
    <definedName name="_xlnm._FilterDatabase" localSheetId="2" hidden="1">'b - In-line dráha'!$C$124:$K$244</definedName>
    <definedName name="_xlnm._FilterDatabase" localSheetId="3" hidden="1">'d - Komunikace a parkovac...'!$C$125:$K$372</definedName>
    <definedName name="_xlnm._FilterDatabase" localSheetId="4" hidden="1">'e - Terénní úpravy'!$C$122:$K$180</definedName>
    <definedName name="_xlnm._FilterDatabase" localSheetId="5" hidden="1">'f - Odvodnění'!$C$122:$K$139</definedName>
    <definedName name="_xlnm.Print_Titles" localSheetId="1">'a - Přípravné práce'!$123:$123</definedName>
    <definedName name="_xlnm.Print_Titles" localSheetId="2">'b - In-line dráha'!$124:$124</definedName>
    <definedName name="_xlnm.Print_Titles" localSheetId="3">'d - Komunikace a parkovac...'!$125:$125</definedName>
    <definedName name="_xlnm.Print_Titles" localSheetId="4">'e - Terénní úpravy'!$122:$122</definedName>
    <definedName name="_xlnm.Print_Titles" localSheetId="5">'f - Odvodnění'!$122:$122</definedName>
    <definedName name="_xlnm.Print_Titles" localSheetId="0">'Rekapitulace stavby'!$92:$92</definedName>
    <definedName name="_xlnm.Print_Area" localSheetId="1">'a - Přípravné práce'!$C$4:$J$76,'a - Přípravné práce'!$C$82:$J$103,'a - Přípravné práce'!$C$109:$K$240</definedName>
    <definedName name="_xlnm.Print_Area" localSheetId="2">'b - In-line dráha'!$C$4:$J$76,'b - In-line dráha'!$C$82:$J$104,'b - In-line dráha'!$C$110:$K$244</definedName>
    <definedName name="_xlnm.Print_Area" localSheetId="3">'d - Komunikace a parkovac...'!$C$4:$J$76,'d - Komunikace a parkovac...'!$C$82:$J$105,'d - Komunikace a parkovac...'!$C$111:$K$372</definedName>
    <definedName name="_xlnm.Print_Area" localSheetId="4">'e - Terénní úpravy'!$C$4:$J$76,'e - Terénní úpravy'!$C$82:$J$102,'e - Terénní úpravy'!$C$108:$K$180</definedName>
    <definedName name="_xlnm.Print_Area" localSheetId="5">'f - Odvodnění'!$C$4:$J$76,'f - Odvodnění'!$C$82:$J$101,'f - Odvodnění'!$C$107:$K$138</definedName>
    <definedName name="_xlnm.Print_Area" localSheetId="0">'Rekapitulace stavby'!$D$4:$AO$76,'Rekapitulace stavby'!$C$82:$AQ$100</definedName>
  </definedNames>
  <calcPr calcId="125725"/>
</workbook>
</file>

<file path=xl/calcChain.xml><?xml version="1.0" encoding="utf-8"?>
<calcChain xmlns="http://schemas.openxmlformats.org/spreadsheetml/2006/main">
  <c r="J138" i="7"/>
  <c r="J100" s="1"/>
  <c r="J136"/>
  <c r="J135"/>
  <c r="J134"/>
  <c r="J133"/>
  <c r="J131"/>
  <c r="J130"/>
  <c r="J129"/>
  <c r="J128"/>
  <c r="J127"/>
  <c r="J126"/>
  <c r="J125"/>
  <c r="J124"/>
  <c r="J123"/>
  <c r="J134" i="5"/>
  <c r="P134"/>
  <c r="R134"/>
  <c r="T134"/>
  <c r="BE134"/>
  <c r="BF134"/>
  <c r="BG134"/>
  <c r="BH134"/>
  <c r="BI134"/>
  <c r="BK134"/>
  <c r="J39"/>
  <c r="J38"/>
  <c r="AY99" i="1" s="1"/>
  <c r="J37" i="5"/>
  <c r="AX99" i="1" s="1"/>
  <c r="BI180" i="5"/>
  <c r="BH180"/>
  <c r="BG180"/>
  <c r="BF180"/>
  <c r="T180"/>
  <c r="R180"/>
  <c r="P180"/>
  <c r="BK180"/>
  <c r="J180"/>
  <c r="BE180" s="1"/>
  <c r="BI179"/>
  <c r="BH179"/>
  <c r="BG179"/>
  <c r="BF179"/>
  <c r="T179"/>
  <c r="R179"/>
  <c r="R178" s="1"/>
  <c r="P179"/>
  <c r="BK179"/>
  <c r="J179"/>
  <c r="BE179" s="1"/>
  <c r="BI174"/>
  <c r="BH174"/>
  <c r="BG174"/>
  <c r="BF174"/>
  <c r="T174"/>
  <c r="R174"/>
  <c r="P174"/>
  <c r="BK174"/>
  <c r="J174"/>
  <c r="BE174" s="1"/>
  <c r="BI170"/>
  <c r="BH170"/>
  <c r="BG170"/>
  <c r="BF170"/>
  <c r="T170"/>
  <c r="R170"/>
  <c r="P170"/>
  <c r="BK170"/>
  <c r="J170"/>
  <c r="BE170" s="1"/>
  <c r="BI166"/>
  <c r="BH166"/>
  <c r="BG166"/>
  <c r="BF166"/>
  <c r="T166"/>
  <c r="R166"/>
  <c r="P166"/>
  <c r="BK166"/>
  <c r="J166"/>
  <c r="BE166" s="1"/>
  <c r="BI162"/>
  <c r="BH162"/>
  <c r="BG162"/>
  <c r="BF162"/>
  <c r="T162"/>
  <c r="R162"/>
  <c r="P162"/>
  <c r="BK162"/>
  <c r="J162"/>
  <c r="BE162" s="1"/>
  <c r="BI158"/>
  <c r="BH158"/>
  <c r="BG158"/>
  <c r="BF158"/>
  <c r="T158"/>
  <c r="R158"/>
  <c r="P158"/>
  <c r="BK158"/>
  <c r="J158"/>
  <c r="BE158" s="1"/>
  <c r="BI154"/>
  <c r="BH154"/>
  <c r="BG154"/>
  <c r="BF154"/>
  <c r="T154"/>
  <c r="R154"/>
  <c r="P154"/>
  <c r="BK154"/>
  <c r="J154"/>
  <c r="BE154"/>
  <c r="BI150"/>
  <c r="BH150"/>
  <c r="BG150"/>
  <c r="BF150"/>
  <c r="T150"/>
  <c r="R150"/>
  <c r="P150"/>
  <c r="BK150"/>
  <c r="J150"/>
  <c r="BE150" s="1"/>
  <c r="BI146"/>
  <c r="BH146"/>
  <c r="BG146"/>
  <c r="BF146"/>
  <c r="T146"/>
  <c r="R146"/>
  <c r="P146"/>
  <c r="BK146"/>
  <c r="J146"/>
  <c r="BE146" s="1"/>
  <c r="BI142"/>
  <c r="BH142"/>
  <c r="BG142"/>
  <c r="BF142"/>
  <c r="T142"/>
  <c r="R142"/>
  <c r="P142"/>
  <c r="BK142"/>
  <c r="J142"/>
  <c r="BE142" s="1"/>
  <c r="BI138"/>
  <c r="BH138"/>
  <c r="BG138"/>
  <c r="BF138"/>
  <c r="T138"/>
  <c r="R138"/>
  <c r="P138"/>
  <c r="BK138"/>
  <c r="J138"/>
  <c r="BE138" s="1"/>
  <c r="BI130"/>
  <c r="BH130"/>
  <c r="BG130"/>
  <c r="BF130"/>
  <c r="T130"/>
  <c r="R130"/>
  <c r="P130"/>
  <c r="BK130"/>
  <c r="J130"/>
  <c r="BE130" s="1"/>
  <c r="BI126"/>
  <c r="BH126"/>
  <c r="BG126"/>
  <c r="BF126"/>
  <c r="T126"/>
  <c r="R126"/>
  <c r="P126"/>
  <c r="BK126"/>
  <c r="J126"/>
  <c r="BE126" s="1"/>
  <c r="J120"/>
  <c r="J119"/>
  <c r="F117"/>
  <c r="E115"/>
  <c r="J94"/>
  <c r="J93"/>
  <c r="F91"/>
  <c r="E89"/>
  <c r="J20"/>
  <c r="E20"/>
  <c r="F120" s="1"/>
  <c r="J19"/>
  <c r="J17"/>
  <c r="E17"/>
  <c r="F93" s="1"/>
  <c r="J16"/>
  <c r="J14"/>
  <c r="J91" s="1"/>
  <c r="E7"/>
  <c r="E85" s="1"/>
  <c r="J39" i="4"/>
  <c r="J38"/>
  <c r="AY98" i="1" s="1"/>
  <c r="J37" i="4"/>
  <c r="AX98" i="1" s="1"/>
  <c r="BI372" i="4"/>
  <c r="BH372"/>
  <c r="BG372"/>
  <c r="BF372"/>
  <c r="T372"/>
  <c r="R372"/>
  <c r="P372"/>
  <c r="BK372"/>
  <c r="J372"/>
  <c r="BE372" s="1"/>
  <c r="BI371"/>
  <c r="BH371"/>
  <c r="BG371"/>
  <c r="BF371"/>
  <c r="T371"/>
  <c r="R371"/>
  <c r="P371"/>
  <c r="P370" s="1"/>
  <c r="BK371"/>
  <c r="J371"/>
  <c r="BE371" s="1"/>
  <c r="BI366"/>
  <c r="BH366"/>
  <c r="BG366"/>
  <c r="BF366"/>
  <c r="T366"/>
  <c r="R366"/>
  <c r="P366"/>
  <c r="BK366"/>
  <c r="J366"/>
  <c r="BE366" s="1"/>
  <c r="BI362"/>
  <c r="BH362"/>
  <c r="BG362"/>
  <c r="BF362"/>
  <c r="T362"/>
  <c r="R362"/>
  <c r="P362"/>
  <c r="BK362"/>
  <c r="J362"/>
  <c r="BE362" s="1"/>
  <c r="BI358"/>
  <c r="BH358"/>
  <c r="BG358"/>
  <c r="BF358"/>
  <c r="T358"/>
  <c r="R358"/>
  <c r="P358"/>
  <c r="BK358"/>
  <c r="J358"/>
  <c r="BE358" s="1"/>
  <c r="BI354"/>
  <c r="BH354"/>
  <c r="BG354"/>
  <c r="BF354"/>
  <c r="T354"/>
  <c r="R354"/>
  <c r="P354"/>
  <c r="BK354"/>
  <c r="J354"/>
  <c r="BE354" s="1"/>
  <c r="BI350"/>
  <c r="BH350"/>
  <c r="BG350"/>
  <c r="BF350"/>
  <c r="T350"/>
  <c r="R350"/>
  <c r="P350"/>
  <c r="BK350"/>
  <c r="J350"/>
  <c r="BE350" s="1"/>
  <c r="BI346"/>
  <c r="BH346"/>
  <c r="BG346"/>
  <c r="BF346"/>
  <c r="T346"/>
  <c r="R346"/>
  <c r="P346"/>
  <c r="BK346"/>
  <c r="J346"/>
  <c r="BE346" s="1"/>
  <c r="BI342"/>
  <c r="BH342"/>
  <c r="BG342"/>
  <c r="BF342"/>
  <c r="T342"/>
  <c r="R342"/>
  <c r="P342"/>
  <c r="BK342"/>
  <c r="J342"/>
  <c r="BE342" s="1"/>
  <c r="BI338"/>
  <c r="BH338"/>
  <c r="BG338"/>
  <c r="BF338"/>
  <c r="T338"/>
  <c r="R338"/>
  <c r="P338"/>
  <c r="BK338"/>
  <c r="J338"/>
  <c r="BE338" s="1"/>
  <c r="BI334"/>
  <c r="BH334"/>
  <c r="BG334"/>
  <c r="BF334"/>
  <c r="T334"/>
  <c r="R334"/>
  <c r="P334"/>
  <c r="BK334"/>
  <c r="J334"/>
  <c r="BE334" s="1"/>
  <c r="BI330"/>
  <c r="BH330"/>
  <c r="BG330"/>
  <c r="BF330"/>
  <c r="T330"/>
  <c r="R330"/>
  <c r="P330"/>
  <c r="BK330"/>
  <c r="J330"/>
  <c r="BE330" s="1"/>
  <c r="BI326"/>
  <c r="BH326"/>
  <c r="BG326"/>
  <c r="BF326"/>
  <c r="T326"/>
  <c r="R326"/>
  <c r="P326"/>
  <c r="BK326"/>
  <c r="J326"/>
  <c r="BE326" s="1"/>
  <c r="BI322"/>
  <c r="BH322"/>
  <c r="BG322"/>
  <c r="BF322"/>
  <c r="T322"/>
  <c r="R322"/>
  <c r="P322"/>
  <c r="BK322"/>
  <c r="J322"/>
  <c r="BE322" s="1"/>
  <c r="BI318"/>
  <c r="BH318"/>
  <c r="BG318"/>
  <c r="BF318"/>
  <c r="T318"/>
  <c r="R318"/>
  <c r="P318"/>
  <c r="BK318"/>
  <c r="J318"/>
  <c r="BE318" s="1"/>
  <c r="BI314"/>
  <c r="BH314"/>
  <c r="BG314"/>
  <c r="BF314"/>
  <c r="T314"/>
  <c r="R314"/>
  <c r="P314"/>
  <c r="BK314"/>
  <c r="J314"/>
  <c r="BE314" s="1"/>
  <c r="BI310"/>
  <c r="BH310"/>
  <c r="BG310"/>
  <c r="BF310"/>
  <c r="T310"/>
  <c r="R310"/>
  <c r="P310"/>
  <c r="BK310"/>
  <c r="J310"/>
  <c r="BE310" s="1"/>
  <c r="BI306"/>
  <c r="BH306"/>
  <c r="BG306"/>
  <c r="BF306"/>
  <c r="T306"/>
  <c r="R306"/>
  <c r="P306"/>
  <c r="BK306"/>
  <c r="J306"/>
  <c r="BE306" s="1"/>
  <c r="BI302"/>
  <c r="BH302"/>
  <c r="BG302"/>
  <c r="BF302"/>
  <c r="T302"/>
  <c r="R302"/>
  <c r="P302"/>
  <c r="BK302"/>
  <c r="J302"/>
  <c r="BE302" s="1"/>
  <c r="BI298"/>
  <c r="BH298"/>
  <c r="BG298"/>
  <c r="BF298"/>
  <c r="T298"/>
  <c r="R298"/>
  <c r="P298"/>
  <c r="BK298"/>
  <c r="J298"/>
  <c r="BE298" s="1"/>
  <c r="BI294"/>
  <c r="BH294"/>
  <c r="BG294"/>
  <c r="BF294"/>
  <c r="T294"/>
  <c r="R294"/>
  <c r="P294"/>
  <c r="BK294"/>
  <c r="J294"/>
  <c r="BE294" s="1"/>
  <c r="BI290"/>
  <c r="BH290"/>
  <c r="BG290"/>
  <c r="BF290"/>
  <c r="T290"/>
  <c r="R290"/>
  <c r="P290"/>
  <c r="BK290"/>
  <c r="J290"/>
  <c r="BE290"/>
  <c r="BI286"/>
  <c r="BH286"/>
  <c r="BG286"/>
  <c r="BF286"/>
  <c r="T286"/>
  <c r="R286"/>
  <c r="P286"/>
  <c r="BK286"/>
  <c r="J286"/>
  <c r="BE286" s="1"/>
  <c r="BI282"/>
  <c r="BH282"/>
  <c r="BG282"/>
  <c r="BF282"/>
  <c r="T282"/>
  <c r="R282"/>
  <c r="P282"/>
  <c r="BK282"/>
  <c r="J282"/>
  <c r="BE282" s="1"/>
  <c r="BI278"/>
  <c r="BH278"/>
  <c r="BG278"/>
  <c r="BF278"/>
  <c r="T278"/>
  <c r="R278"/>
  <c r="P278"/>
  <c r="BK278"/>
  <c r="J278"/>
  <c r="BE278" s="1"/>
  <c r="BI274"/>
  <c r="BH274"/>
  <c r="BG274"/>
  <c r="BF274"/>
  <c r="T274"/>
  <c r="R274"/>
  <c r="P274"/>
  <c r="BK274"/>
  <c r="J274"/>
  <c r="BE274" s="1"/>
  <c r="BI270"/>
  <c r="BH270"/>
  <c r="BG270"/>
  <c r="BF270"/>
  <c r="T270"/>
  <c r="R270"/>
  <c r="P270"/>
  <c r="BK270"/>
  <c r="J270"/>
  <c r="BE270" s="1"/>
  <c r="BI268"/>
  <c r="BH268"/>
  <c r="BG268"/>
  <c r="BF268"/>
  <c r="T268"/>
  <c r="R268"/>
  <c r="P268"/>
  <c r="BK268"/>
  <c r="J268"/>
  <c r="BE268" s="1"/>
  <c r="BI267"/>
  <c r="BH267"/>
  <c r="BG267"/>
  <c r="BF267"/>
  <c r="T267"/>
  <c r="R267"/>
  <c r="P267"/>
  <c r="P266" s="1"/>
  <c r="BK267"/>
  <c r="J267"/>
  <c r="BE267" s="1"/>
  <c r="BI262"/>
  <c r="BH262"/>
  <c r="BG262"/>
  <c r="BF262"/>
  <c r="T262"/>
  <c r="R262"/>
  <c r="P262"/>
  <c r="BK262"/>
  <c r="J262"/>
  <c r="BE262" s="1"/>
  <c r="BI258"/>
  <c r="BH258"/>
  <c r="BG258"/>
  <c r="BF258"/>
  <c r="T258"/>
  <c r="R258"/>
  <c r="P258"/>
  <c r="BK258"/>
  <c r="J258"/>
  <c r="BE258" s="1"/>
  <c r="BI254"/>
  <c r="BH254"/>
  <c r="BG254"/>
  <c r="BF254"/>
  <c r="T254"/>
  <c r="R254"/>
  <c r="P254"/>
  <c r="BK254"/>
  <c r="J254"/>
  <c r="BE254" s="1"/>
  <c r="BI250"/>
  <c r="BH250"/>
  <c r="BG250"/>
  <c r="BF250"/>
  <c r="T250"/>
  <c r="R250"/>
  <c r="P250"/>
  <c r="BK250"/>
  <c r="J250"/>
  <c r="BE250" s="1"/>
  <c r="BI246"/>
  <c r="BH246"/>
  <c r="BG246"/>
  <c r="BF246"/>
  <c r="T246"/>
  <c r="R246"/>
  <c r="P246"/>
  <c r="BK246"/>
  <c r="J246"/>
  <c r="BE246" s="1"/>
  <c r="BI242"/>
  <c r="BH242"/>
  <c r="BG242"/>
  <c r="BF242"/>
  <c r="T242"/>
  <c r="R242"/>
  <c r="P242"/>
  <c r="BK242"/>
  <c r="J242"/>
  <c r="BE242" s="1"/>
  <c r="BI238"/>
  <c r="BH238"/>
  <c r="BG238"/>
  <c r="BF238"/>
  <c r="T238"/>
  <c r="R238"/>
  <c r="P238"/>
  <c r="BK238"/>
  <c r="J238"/>
  <c r="BE238" s="1"/>
  <c r="BI234"/>
  <c r="BH234"/>
  <c r="BG234"/>
  <c r="BF234"/>
  <c r="T234"/>
  <c r="R234"/>
  <c r="P234"/>
  <c r="BK234"/>
  <c r="J234"/>
  <c r="BE234" s="1"/>
  <c r="BI230"/>
  <c r="BH230"/>
  <c r="BG230"/>
  <c r="BF230"/>
  <c r="T230"/>
  <c r="R230"/>
  <c r="P230"/>
  <c r="BK230"/>
  <c r="J230"/>
  <c r="BE230" s="1"/>
  <c r="BI225"/>
  <c r="BH225"/>
  <c r="BG225"/>
  <c r="BF225"/>
  <c r="T225"/>
  <c r="R225"/>
  <c r="P225"/>
  <c r="BK225"/>
  <c r="J225"/>
  <c r="BE225" s="1"/>
  <c r="BI221"/>
  <c r="BH221"/>
  <c r="BG221"/>
  <c r="BF221"/>
  <c r="T221"/>
  <c r="R221"/>
  <c r="P221"/>
  <c r="BK221"/>
  <c r="J221"/>
  <c r="BE221" s="1"/>
  <c r="BI217"/>
  <c r="BH217"/>
  <c r="BG217"/>
  <c r="BF217"/>
  <c r="T217"/>
  <c r="R217"/>
  <c r="P217"/>
  <c r="BK217"/>
  <c r="J217"/>
  <c r="BE217" s="1"/>
  <c r="BI213"/>
  <c r="BH213"/>
  <c r="BG213"/>
  <c r="BF213"/>
  <c r="T213"/>
  <c r="R213"/>
  <c r="P213"/>
  <c r="BK213"/>
  <c r="J213"/>
  <c r="BE213" s="1"/>
  <c r="BI209"/>
  <c r="BH209"/>
  <c r="BG209"/>
  <c r="BF209"/>
  <c r="T209"/>
  <c r="R209"/>
  <c r="P209"/>
  <c r="BK209"/>
  <c r="J209"/>
  <c r="BE209" s="1"/>
  <c r="BI205"/>
  <c r="BH205"/>
  <c r="BG205"/>
  <c r="BF205"/>
  <c r="T205"/>
  <c r="R205"/>
  <c r="P205"/>
  <c r="BK205"/>
  <c r="J205"/>
  <c r="BE205" s="1"/>
  <c r="BI201"/>
  <c r="BH201"/>
  <c r="BG201"/>
  <c r="BF201"/>
  <c r="T201"/>
  <c r="R201"/>
  <c r="P201"/>
  <c r="BK201"/>
  <c r="J201"/>
  <c r="BE201" s="1"/>
  <c r="BI197"/>
  <c r="BH197"/>
  <c r="BG197"/>
  <c r="BF197"/>
  <c r="T197"/>
  <c r="R197"/>
  <c r="P197"/>
  <c r="BK197"/>
  <c r="J197"/>
  <c r="BE197" s="1"/>
  <c r="BI193"/>
  <c r="BH193"/>
  <c r="BG193"/>
  <c r="BF193"/>
  <c r="T193"/>
  <c r="R193"/>
  <c r="P193"/>
  <c r="BK193"/>
  <c r="J193"/>
  <c r="BE193" s="1"/>
  <c r="BI189"/>
  <c r="BH189"/>
  <c r="BG189"/>
  <c r="BF189"/>
  <c r="T189"/>
  <c r="R189"/>
  <c r="P189"/>
  <c r="BK189"/>
  <c r="J189"/>
  <c r="BE189" s="1"/>
  <c r="BI185"/>
  <c r="BH185"/>
  <c r="BG185"/>
  <c r="BF185"/>
  <c r="T185"/>
  <c r="R185"/>
  <c r="P185"/>
  <c r="BK185"/>
  <c r="J185"/>
  <c r="BE185" s="1"/>
  <c r="BI181"/>
  <c r="BH181"/>
  <c r="BG181"/>
  <c r="BF181"/>
  <c r="T181"/>
  <c r="R181"/>
  <c r="P181"/>
  <c r="BK181"/>
  <c r="J181"/>
  <c r="BE181" s="1"/>
  <c r="BI177"/>
  <c r="BH177"/>
  <c r="BG177"/>
  <c r="BF177"/>
  <c r="T177"/>
  <c r="R177"/>
  <c r="P177"/>
  <c r="BK177"/>
  <c r="J177"/>
  <c r="BE177" s="1"/>
  <c r="BI173"/>
  <c r="BH173"/>
  <c r="BG173"/>
  <c r="BF173"/>
  <c r="T173"/>
  <c r="R173"/>
  <c r="P173"/>
  <c r="BK173"/>
  <c r="J173"/>
  <c r="BE173" s="1"/>
  <c r="BI169"/>
  <c r="BH169"/>
  <c r="BG169"/>
  <c r="BF169"/>
  <c r="T169"/>
  <c r="R169"/>
  <c r="P169"/>
  <c r="BK169"/>
  <c r="J169"/>
  <c r="BE169" s="1"/>
  <c r="BI165"/>
  <c r="BH165"/>
  <c r="BG165"/>
  <c r="BF165"/>
  <c r="T165"/>
  <c r="R165"/>
  <c r="P165"/>
  <c r="BK165"/>
  <c r="J165"/>
  <c r="BE165" s="1"/>
  <c r="BI161"/>
  <c r="BH161"/>
  <c r="BG161"/>
  <c r="BF161"/>
  <c r="T161"/>
  <c r="R161"/>
  <c r="P161"/>
  <c r="BK161"/>
  <c r="J161"/>
  <c r="BE161" s="1"/>
  <c r="BI157"/>
  <c r="BH157"/>
  <c r="BG157"/>
  <c r="BF157"/>
  <c r="T157"/>
  <c r="R157"/>
  <c r="P157"/>
  <c r="BK157"/>
  <c r="J157"/>
  <c r="BE157" s="1"/>
  <c r="BI153"/>
  <c r="BH153"/>
  <c r="BG153"/>
  <c r="BF153"/>
  <c r="T153"/>
  <c r="R153"/>
  <c r="P153"/>
  <c r="BK153"/>
  <c r="J153"/>
  <c r="BE153" s="1"/>
  <c r="BI149"/>
  <c r="BH149"/>
  <c r="BG149"/>
  <c r="BF149"/>
  <c r="T149"/>
  <c r="R149"/>
  <c r="P149"/>
  <c r="BK149"/>
  <c r="J149"/>
  <c r="BE149" s="1"/>
  <c r="BI145"/>
  <c r="BH145"/>
  <c r="BG145"/>
  <c r="BF145"/>
  <c r="T145"/>
  <c r="R145"/>
  <c r="P145"/>
  <c r="BK145"/>
  <c r="J145"/>
  <c r="BE145" s="1"/>
  <c r="BI141"/>
  <c r="BH141"/>
  <c r="BG141"/>
  <c r="BF141"/>
  <c r="T141"/>
  <c r="R141"/>
  <c r="P141"/>
  <c r="BK141"/>
  <c r="J141"/>
  <c r="BE141" s="1"/>
  <c r="BI137"/>
  <c r="BH137"/>
  <c r="BG137"/>
  <c r="BF137"/>
  <c r="T137"/>
  <c r="R137"/>
  <c r="P137"/>
  <c r="BK137"/>
  <c r="J137"/>
  <c r="BE137" s="1"/>
  <c r="BI133"/>
  <c r="BH133"/>
  <c r="BG133"/>
  <c r="BF133"/>
  <c r="T133"/>
  <c r="R133"/>
  <c r="P133"/>
  <c r="BK133"/>
  <c r="J133"/>
  <c r="BE133" s="1"/>
  <c r="BI129"/>
  <c r="BH129"/>
  <c r="BG129"/>
  <c r="BF129"/>
  <c r="T129"/>
  <c r="R129"/>
  <c r="P129"/>
  <c r="BK129"/>
  <c r="BK128" s="1"/>
  <c r="J129"/>
  <c r="BE129" s="1"/>
  <c r="J123"/>
  <c r="J122"/>
  <c r="F120"/>
  <c r="E118"/>
  <c r="J94"/>
  <c r="J93"/>
  <c r="F91"/>
  <c r="E89"/>
  <c r="J20"/>
  <c r="E20"/>
  <c r="F94" s="1"/>
  <c r="J19"/>
  <c r="J17"/>
  <c r="E17"/>
  <c r="F93" s="1"/>
  <c r="J16"/>
  <c r="J14"/>
  <c r="J91" s="1"/>
  <c r="E7"/>
  <c r="E85" s="1"/>
  <c r="E114"/>
  <c r="J39" i="3"/>
  <c r="J38"/>
  <c r="AY97" i="1" s="1"/>
  <c r="J37" i="3"/>
  <c r="AX97" i="1" s="1"/>
  <c r="BI244" i="3"/>
  <c r="BH244"/>
  <c r="BG244"/>
  <c r="BF244"/>
  <c r="T244"/>
  <c r="R244"/>
  <c r="P244"/>
  <c r="BK244"/>
  <c r="J244"/>
  <c r="BE244" s="1"/>
  <c r="BI243"/>
  <c r="BH243"/>
  <c r="BG243"/>
  <c r="BF243"/>
  <c r="T243"/>
  <c r="T242" s="1"/>
  <c r="R243"/>
  <c r="P243"/>
  <c r="BK243"/>
  <c r="BK242" s="1"/>
  <c r="J242" s="1"/>
  <c r="J103" s="1"/>
  <c r="J243"/>
  <c r="BE243" s="1"/>
  <c r="BI238"/>
  <c r="BH238"/>
  <c r="BG238"/>
  <c r="BF238"/>
  <c r="T238"/>
  <c r="R238"/>
  <c r="P238"/>
  <c r="BK238"/>
  <c r="J238"/>
  <c r="BE238" s="1"/>
  <c r="BI234"/>
  <c r="BH234"/>
  <c r="BG234"/>
  <c r="BF234"/>
  <c r="T234"/>
  <c r="R234"/>
  <c r="P234"/>
  <c r="BK234"/>
  <c r="J234"/>
  <c r="BE234"/>
  <c r="BI230"/>
  <c r="BH230"/>
  <c r="BG230"/>
  <c r="BF230"/>
  <c r="T230"/>
  <c r="R230"/>
  <c r="P230"/>
  <c r="BK230"/>
  <c r="J230"/>
  <c r="BE230" s="1"/>
  <c r="BI225"/>
  <c r="BH225"/>
  <c r="BG225"/>
  <c r="BF225"/>
  <c r="T225"/>
  <c r="R225"/>
  <c r="P225"/>
  <c r="BK225"/>
  <c r="J225"/>
  <c r="BE225" s="1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 s="1"/>
  <c r="BI213"/>
  <c r="BH213"/>
  <c r="BG213"/>
  <c r="BF213"/>
  <c r="T213"/>
  <c r="R213"/>
  <c r="P213"/>
  <c r="BK213"/>
  <c r="J213"/>
  <c r="BE213" s="1"/>
  <c r="BI209"/>
  <c r="BH209"/>
  <c r="BG209"/>
  <c r="BF209"/>
  <c r="T209"/>
  <c r="R209"/>
  <c r="P209"/>
  <c r="P208" s="1"/>
  <c r="BK209"/>
  <c r="J209"/>
  <c r="BE209"/>
  <c r="BI204"/>
  <c r="BH204"/>
  <c r="BG204"/>
  <c r="BF204"/>
  <c r="T204"/>
  <c r="R204"/>
  <c r="P204"/>
  <c r="BK204"/>
  <c r="J204"/>
  <c r="BE204" s="1"/>
  <c r="BI200"/>
  <c r="BH200"/>
  <c r="BG200"/>
  <c r="BF200"/>
  <c r="T200"/>
  <c r="R200"/>
  <c r="P200"/>
  <c r="BK200"/>
  <c r="J200"/>
  <c r="BE200" s="1"/>
  <c r="BI196"/>
  <c r="BH196"/>
  <c r="BG196"/>
  <c r="BF196"/>
  <c r="T196"/>
  <c r="R196"/>
  <c r="P196"/>
  <c r="BK196"/>
  <c r="J196"/>
  <c r="BE196" s="1"/>
  <c r="BI192"/>
  <c r="BH192"/>
  <c r="BG192"/>
  <c r="BF192"/>
  <c r="T192"/>
  <c r="R192"/>
  <c r="P192"/>
  <c r="BK192"/>
  <c r="J192"/>
  <c r="BE192" s="1"/>
  <c r="BI188"/>
  <c r="BH188"/>
  <c r="BG188"/>
  <c r="BF188"/>
  <c r="T188"/>
  <c r="R188"/>
  <c r="P188"/>
  <c r="BK188"/>
  <c r="J188"/>
  <c r="BE188" s="1"/>
  <c r="BI184"/>
  <c r="BH184"/>
  <c r="BG184"/>
  <c r="BF184"/>
  <c r="T184"/>
  <c r="R184"/>
  <c r="P184"/>
  <c r="BK184"/>
  <c r="J184"/>
  <c r="BE184" s="1"/>
  <c r="BI180"/>
  <c r="BH180"/>
  <c r="BG180"/>
  <c r="BF180"/>
  <c r="T180"/>
  <c r="R180"/>
  <c r="P180"/>
  <c r="BK180"/>
  <c r="J180"/>
  <c r="BE180" s="1"/>
  <c r="BI176"/>
  <c r="BH176"/>
  <c r="BG176"/>
  <c r="BF176"/>
  <c r="T176"/>
  <c r="R176"/>
  <c r="P176"/>
  <c r="BK176"/>
  <c r="J176"/>
  <c r="BE176"/>
  <c r="BI172"/>
  <c r="BH172"/>
  <c r="BG172"/>
  <c r="BF172"/>
  <c r="T172"/>
  <c r="R172"/>
  <c r="P172"/>
  <c r="BK172"/>
  <c r="J172"/>
  <c r="BE172" s="1"/>
  <c r="BI168"/>
  <c r="BH168"/>
  <c r="BG168"/>
  <c r="BF168"/>
  <c r="T168"/>
  <c r="R168"/>
  <c r="P168"/>
  <c r="BK168"/>
  <c r="J168"/>
  <c r="BE168" s="1"/>
  <c r="BI164"/>
  <c r="BH164"/>
  <c r="BG164"/>
  <c r="BF164"/>
  <c r="T164"/>
  <c r="R164"/>
  <c r="P164"/>
  <c r="BK164"/>
  <c r="J164"/>
  <c r="BE164" s="1"/>
  <c r="BI160"/>
  <c r="BH160"/>
  <c r="BG160"/>
  <c r="BF160"/>
  <c r="T160"/>
  <c r="R160"/>
  <c r="P160"/>
  <c r="BK160"/>
  <c r="J160"/>
  <c r="BE160" s="1"/>
  <c r="BI156"/>
  <c r="BH156"/>
  <c r="BG156"/>
  <c r="BF156"/>
  <c r="T156"/>
  <c r="R156"/>
  <c r="P156"/>
  <c r="BK156"/>
  <c r="J156"/>
  <c r="BE156" s="1"/>
  <c r="BI152"/>
  <c r="BH152"/>
  <c r="BG152"/>
  <c r="BF152"/>
  <c r="T152"/>
  <c r="R152"/>
  <c r="P152"/>
  <c r="BK152"/>
  <c r="J152"/>
  <c r="BE152" s="1"/>
  <c r="BI148"/>
  <c r="BH148"/>
  <c r="BG148"/>
  <c r="BF148"/>
  <c r="T148"/>
  <c r="R148"/>
  <c r="P148"/>
  <c r="BK148"/>
  <c r="J148"/>
  <c r="BE148" s="1"/>
  <c r="BI144"/>
  <c r="BH144"/>
  <c r="BG144"/>
  <c r="BF144"/>
  <c r="T144"/>
  <c r="R144"/>
  <c r="P144"/>
  <c r="BK144"/>
  <c r="J144"/>
  <c r="BE144" s="1"/>
  <c r="BI140"/>
  <c r="BH140"/>
  <c r="BG140"/>
  <c r="BF140"/>
  <c r="T140"/>
  <c r="R140"/>
  <c r="P140"/>
  <c r="BK140"/>
  <c r="J140"/>
  <c r="BE140" s="1"/>
  <c r="BI136"/>
  <c r="BH136"/>
  <c r="BG136"/>
  <c r="BF136"/>
  <c r="T136"/>
  <c r="R136"/>
  <c r="P136"/>
  <c r="BK136"/>
  <c r="J136"/>
  <c r="BE136" s="1"/>
  <c r="BI132"/>
  <c r="BH132"/>
  <c r="BG132"/>
  <c r="BF132"/>
  <c r="T132"/>
  <c r="R132"/>
  <c r="P132"/>
  <c r="BK132"/>
  <c r="J132"/>
  <c r="BE132" s="1"/>
  <c r="BI128"/>
  <c r="BH128"/>
  <c r="BG128"/>
  <c r="BF128"/>
  <c r="T128"/>
  <c r="T127" s="1"/>
  <c r="R128"/>
  <c r="R127"/>
  <c r="P128"/>
  <c r="P127" s="1"/>
  <c r="BK128"/>
  <c r="J128"/>
  <c r="BE128"/>
  <c r="J122"/>
  <c r="J121"/>
  <c r="F119"/>
  <c r="E117"/>
  <c r="J94"/>
  <c r="J93"/>
  <c r="F91"/>
  <c r="E89"/>
  <c r="J20"/>
  <c r="E20"/>
  <c r="F94" s="1"/>
  <c r="J19"/>
  <c r="J17"/>
  <c r="E17"/>
  <c r="F121" s="1"/>
  <c r="J16"/>
  <c r="J14"/>
  <c r="J119" s="1"/>
  <c r="E7"/>
  <c r="E85" s="1"/>
  <c r="J39" i="2"/>
  <c r="J38"/>
  <c r="AY96" i="1" s="1"/>
  <c r="J37" i="2"/>
  <c r="AX96" i="1" s="1"/>
  <c r="BI237" i="2"/>
  <c r="BH237"/>
  <c r="BG237"/>
  <c r="BF237"/>
  <c r="T237"/>
  <c r="R237"/>
  <c r="P237"/>
  <c r="BK237"/>
  <c r="J237"/>
  <c r="BE237" s="1"/>
  <c r="BI233"/>
  <c r="BH233"/>
  <c r="BG233"/>
  <c r="BF233"/>
  <c r="T233"/>
  <c r="R233"/>
  <c r="P233"/>
  <c r="BK233"/>
  <c r="J233"/>
  <c r="BE233" s="1"/>
  <c r="BI229"/>
  <c r="BH229"/>
  <c r="BG229"/>
  <c r="BF229"/>
  <c r="T229"/>
  <c r="R229"/>
  <c r="P229"/>
  <c r="BK229"/>
  <c r="J229"/>
  <c r="BE229" s="1"/>
  <c r="BI225"/>
  <c r="BH225"/>
  <c r="BG225"/>
  <c r="BF225"/>
  <c r="T225"/>
  <c r="R225"/>
  <c r="P225"/>
  <c r="BK225"/>
  <c r="J225"/>
  <c r="BE225" s="1"/>
  <c r="BI221"/>
  <c r="BH221"/>
  <c r="BG221"/>
  <c r="BF221"/>
  <c r="T221"/>
  <c r="R221"/>
  <c r="P221"/>
  <c r="BK221"/>
  <c r="J221"/>
  <c r="BE221" s="1"/>
  <c r="BI217"/>
  <c r="BH217"/>
  <c r="BG217"/>
  <c r="BF217"/>
  <c r="T217"/>
  <c r="R217"/>
  <c r="P217"/>
  <c r="BK217"/>
  <c r="J217"/>
  <c r="BE217" s="1"/>
  <c r="BI213"/>
  <c r="BH213"/>
  <c r="BG213"/>
  <c r="BF213"/>
  <c r="T213"/>
  <c r="R213"/>
  <c r="P213"/>
  <c r="BK213"/>
  <c r="J213"/>
  <c r="BE213" s="1"/>
  <c r="BI209"/>
  <c r="BH209"/>
  <c r="BG209"/>
  <c r="BF209"/>
  <c r="T209"/>
  <c r="R209"/>
  <c r="P209"/>
  <c r="BK209"/>
  <c r="J209"/>
  <c r="BE209" s="1"/>
  <c r="BI205"/>
  <c r="BH205"/>
  <c r="BG205"/>
  <c r="BF205"/>
  <c r="T205"/>
  <c r="R205"/>
  <c r="P205"/>
  <c r="BK205"/>
  <c r="J205"/>
  <c r="BE205" s="1"/>
  <c r="BI201"/>
  <c r="BH201"/>
  <c r="BG201"/>
  <c r="BF201"/>
  <c r="T201"/>
  <c r="R201"/>
  <c r="P201"/>
  <c r="BK201"/>
  <c r="J201"/>
  <c r="BE201" s="1"/>
  <c r="BI197"/>
  <c r="BH197"/>
  <c r="BG197"/>
  <c r="BF197"/>
  <c r="T197"/>
  <c r="R197"/>
  <c r="P197"/>
  <c r="BK197"/>
  <c r="J197"/>
  <c r="BE197" s="1"/>
  <c r="BI192"/>
  <c r="BH192"/>
  <c r="BG192"/>
  <c r="BF192"/>
  <c r="T192"/>
  <c r="R192"/>
  <c r="P192"/>
  <c r="BK192"/>
  <c r="J192"/>
  <c r="BE192" s="1"/>
  <c r="BI188"/>
  <c r="BH188"/>
  <c r="BG188"/>
  <c r="BF188"/>
  <c r="T188"/>
  <c r="R188"/>
  <c r="R187" s="1"/>
  <c r="P188"/>
  <c r="P187" s="1"/>
  <c r="BK188"/>
  <c r="J188"/>
  <c r="BE188" s="1"/>
  <c r="BI183"/>
  <c r="BH183"/>
  <c r="BG183"/>
  <c r="BF183"/>
  <c r="T183"/>
  <c r="R183"/>
  <c r="P183"/>
  <c r="BK183"/>
  <c r="J183"/>
  <c r="BE183" s="1"/>
  <c r="BI179"/>
  <c r="BH179"/>
  <c r="BG179"/>
  <c r="BF179"/>
  <c r="T179"/>
  <c r="R179"/>
  <c r="P179"/>
  <c r="BK179"/>
  <c r="J179"/>
  <c r="BE179" s="1"/>
  <c r="BI175"/>
  <c r="BH175"/>
  <c r="BG175"/>
  <c r="BF175"/>
  <c r="T175"/>
  <c r="R175"/>
  <c r="P175"/>
  <c r="BK175"/>
  <c r="J175"/>
  <c r="BE175" s="1"/>
  <c r="BI171"/>
  <c r="BH171"/>
  <c r="BG171"/>
  <c r="BF171"/>
  <c r="T171"/>
  <c r="R171"/>
  <c r="P171"/>
  <c r="BK171"/>
  <c r="J171"/>
  <c r="BE171" s="1"/>
  <c r="BI167"/>
  <c r="BH167"/>
  <c r="BG167"/>
  <c r="BF167"/>
  <c r="T167"/>
  <c r="R167"/>
  <c r="P167"/>
  <c r="BK167"/>
  <c r="J167"/>
  <c r="BE167" s="1"/>
  <c r="BI163"/>
  <c r="BH163"/>
  <c r="BG163"/>
  <c r="BF163"/>
  <c r="T163"/>
  <c r="R163"/>
  <c r="P163"/>
  <c r="BK163"/>
  <c r="J163"/>
  <c r="BE163" s="1"/>
  <c r="BI159"/>
  <c r="BH159"/>
  <c r="BG159"/>
  <c r="BF159"/>
  <c r="T159"/>
  <c r="R159"/>
  <c r="P159"/>
  <c r="BK159"/>
  <c r="J159"/>
  <c r="BE159" s="1"/>
  <c r="BI155"/>
  <c r="BH155"/>
  <c r="BG155"/>
  <c r="BF155"/>
  <c r="T155"/>
  <c r="R155"/>
  <c r="P155"/>
  <c r="BK155"/>
  <c r="J155"/>
  <c r="BE155" s="1"/>
  <c r="BI151"/>
  <c r="BH151"/>
  <c r="BG151"/>
  <c r="BF151"/>
  <c r="T151"/>
  <c r="R151"/>
  <c r="P151"/>
  <c r="BK151"/>
  <c r="J151"/>
  <c r="BE151" s="1"/>
  <c r="BI147"/>
  <c r="BH147"/>
  <c r="BG147"/>
  <c r="BF147"/>
  <c r="T147"/>
  <c r="R147"/>
  <c r="P147"/>
  <c r="BK147"/>
  <c r="J147"/>
  <c r="BE147" s="1"/>
  <c r="BI143"/>
  <c r="BH143"/>
  <c r="BG143"/>
  <c r="BF143"/>
  <c r="T143"/>
  <c r="R143"/>
  <c r="P143"/>
  <c r="BK143"/>
  <c r="J143"/>
  <c r="BE143" s="1"/>
  <c r="BI139"/>
  <c r="BH139"/>
  <c r="BG139"/>
  <c r="BF139"/>
  <c r="T139"/>
  <c r="R139"/>
  <c r="P139"/>
  <c r="BK139"/>
  <c r="J139"/>
  <c r="BE139" s="1"/>
  <c r="BI135"/>
  <c r="BH135"/>
  <c r="BG135"/>
  <c r="BF135"/>
  <c r="T135"/>
  <c r="R135"/>
  <c r="P135"/>
  <c r="BK135"/>
  <c r="J135"/>
  <c r="BE135" s="1"/>
  <c r="BI131"/>
  <c r="BH131"/>
  <c r="BG131"/>
  <c r="BF131"/>
  <c r="T131"/>
  <c r="R131"/>
  <c r="P131"/>
  <c r="BK131"/>
  <c r="J131"/>
  <c r="BE131" s="1"/>
  <c r="BI127"/>
  <c r="BH127"/>
  <c r="BG127"/>
  <c r="BF127"/>
  <c r="T127"/>
  <c r="R127"/>
  <c r="P127"/>
  <c r="BK127"/>
  <c r="J127"/>
  <c r="BE127" s="1"/>
  <c r="J121"/>
  <c r="J120"/>
  <c r="F118"/>
  <c r="E116"/>
  <c r="J94"/>
  <c r="J93"/>
  <c r="F91"/>
  <c r="E89"/>
  <c r="J20"/>
  <c r="E20"/>
  <c r="F94" s="1"/>
  <c r="J19"/>
  <c r="J17"/>
  <c r="E17"/>
  <c r="F93" s="1"/>
  <c r="J16"/>
  <c r="J14"/>
  <c r="J91" s="1"/>
  <c r="E7"/>
  <c r="E85" s="1"/>
  <c r="AS95" i="1"/>
  <c r="AS94" s="1"/>
  <c r="L90"/>
  <c r="AM90"/>
  <c r="AM89"/>
  <c r="L89"/>
  <c r="AM87"/>
  <c r="L87"/>
  <c r="L85"/>
  <c r="L84"/>
  <c r="F36" i="4" l="1"/>
  <c r="BA98" i="1" s="1"/>
  <c r="BK178" i="5"/>
  <c r="J178" s="1"/>
  <c r="J101" s="1"/>
  <c r="J137" i="7"/>
  <c r="J132"/>
  <c r="J99" s="1"/>
  <c r="BK229" i="3"/>
  <c r="J229" s="1"/>
  <c r="J102" s="1"/>
  <c r="R196" i="2"/>
  <c r="R242" i="3"/>
  <c r="P178" i="5"/>
  <c r="J122" i="7"/>
  <c r="J98" s="1"/>
  <c r="BK208" i="3"/>
  <c r="J208" s="1"/>
  <c r="J101" s="1"/>
  <c r="F38"/>
  <c r="BC97" i="1" s="1"/>
  <c r="F37" i="3"/>
  <c r="BB97" i="1" s="1"/>
  <c r="BK187" i="2"/>
  <c r="J187" s="1"/>
  <c r="J101" s="1"/>
  <c r="T208" i="3"/>
  <c r="R229"/>
  <c r="R126" s="1"/>
  <c r="R125" s="1"/>
  <c r="F38" i="2"/>
  <c r="BC96" i="1" s="1"/>
  <c r="R208" i="3"/>
  <c r="P229"/>
  <c r="T370" i="4"/>
  <c r="T178" i="5"/>
  <c r="F38" i="4"/>
  <c r="BC98" i="1" s="1"/>
  <c r="T229" i="4"/>
  <c r="R229"/>
  <c r="P269"/>
  <c r="R128"/>
  <c r="R370"/>
  <c r="BK269"/>
  <c r="J269" s="1"/>
  <c r="J103" s="1"/>
  <c r="BK266"/>
  <c r="J266" s="1"/>
  <c r="J102" s="1"/>
  <c r="J91" i="3"/>
  <c r="F39" i="5"/>
  <c r="BD99" i="1" s="1"/>
  <c r="F37" i="5"/>
  <c r="BB99" i="1" s="1"/>
  <c r="J36" i="5"/>
  <c r="AW99" i="1" s="1"/>
  <c r="R125" i="5"/>
  <c r="R124" s="1"/>
  <c r="R123" s="1"/>
  <c r="E111"/>
  <c r="P125"/>
  <c r="P124" s="1"/>
  <c r="P123" s="1"/>
  <c r="AU99" i="1" s="1"/>
  <c r="BK125" i="5"/>
  <c r="J125" s="1"/>
  <c r="J100" s="1"/>
  <c r="F36"/>
  <c r="BA99" i="1" s="1"/>
  <c r="T125" i="5"/>
  <c r="T124" s="1"/>
  <c r="T123" s="1"/>
  <c r="F38"/>
  <c r="BC99" i="1" s="1"/>
  <c r="T128" i="4"/>
  <c r="P229"/>
  <c r="T266"/>
  <c r="T269"/>
  <c r="BK370"/>
  <c r="J370" s="1"/>
  <c r="J104" s="1"/>
  <c r="BK229"/>
  <c r="J229" s="1"/>
  <c r="J101" s="1"/>
  <c r="R266"/>
  <c r="R269"/>
  <c r="J36"/>
  <c r="AW98" i="1" s="1"/>
  <c r="F39" i="4"/>
  <c r="BD98" i="1" s="1"/>
  <c r="P128" i="4"/>
  <c r="F37"/>
  <c r="BB98" i="1" s="1"/>
  <c r="BK127" i="3"/>
  <c r="J127" s="1"/>
  <c r="J100" s="1"/>
  <c r="J36"/>
  <c r="AW97" i="1" s="1"/>
  <c r="T229" i="3"/>
  <c r="T126" s="1"/>
  <c r="T125" s="1"/>
  <c r="P242"/>
  <c r="P126" s="1"/>
  <c r="P125" s="1"/>
  <c r="AU97" i="1" s="1"/>
  <c r="F36" i="3"/>
  <c r="BA97" i="1" s="1"/>
  <c r="F39" i="3"/>
  <c r="BD97" i="1" s="1"/>
  <c r="BK126" i="2"/>
  <c r="J126" s="1"/>
  <c r="J100" s="1"/>
  <c r="BK196"/>
  <c r="J196" s="1"/>
  <c r="J102" s="1"/>
  <c r="T196"/>
  <c r="F36"/>
  <c r="BA96" i="1" s="1"/>
  <c r="P196" i="2"/>
  <c r="R126"/>
  <c r="R125" s="1"/>
  <c r="R124" s="1"/>
  <c r="T187"/>
  <c r="F39"/>
  <c r="BD96" i="1" s="1"/>
  <c r="P126" i="2"/>
  <c r="P125" s="1"/>
  <c r="P124" s="1"/>
  <c r="AU96" i="1" s="1"/>
  <c r="E112" i="2"/>
  <c r="T126"/>
  <c r="T125" s="1"/>
  <c r="T124" s="1"/>
  <c r="J36"/>
  <c r="AW96" i="1" s="1"/>
  <c r="F37" i="2"/>
  <c r="BB96" i="1" s="1"/>
  <c r="F123" i="4"/>
  <c r="J117" i="5"/>
  <c r="F119"/>
  <c r="F94"/>
  <c r="F121" i="2"/>
  <c r="F93" i="3"/>
  <c r="J35" i="2"/>
  <c r="AV96" i="1" s="1"/>
  <c r="F35" i="2"/>
  <c r="AZ96" i="1" s="1"/>
  <c r="J35" i="4"/>
  <c r="AV98" i="1" s="1"/>
  <c r="F35" i="4"/>
  <c r="AZ98" i="1" s="1"/>
  <c r="F35" i="3"/>
  <c r="AZ97" i="1" s="1"/>
  <c r="J35" i="3"/>
  <c r="AV97" i="1" s="1"/>
  <c r="J35" i="5"/>
  <c r="AV99" i="1" s="1"/>
  <c r="F35" i="5"/>
  <c r="AZ99" i="1" s="1"/>
  <c r="J118" i="2"/>
  <c r="F120"/>
  <c r="E113" i="3"/>
  <c r="F122"/>
  <c r="J120" i="4"/>
  <c r="F122"/>
  <c r="J128"/>
  <c r="J100" s="1"/>
  <c r="BK124" i="5" l="1"/>
  <c r="J121" i="7"/>
  <c r="J120" s="1"/>
  <c r="J97"/>
  <c r="J96" s="1"/>
  <c r="J30" s="1"/>
  <c r="F33" s="1"/>
  <c r="J33" s="1"/>
  <c r="J39" s="1"/>
  <c r="BK125" i="2"/>
  <c r="BK124" s="1"/>
  <c r="J124" s="1"/>
  <c r="BK126" i="3"/>
  <c r="BK125" s="1"/>
  <c r="J125" s="1"/>
  <c r="BC95" i="1"/>
  <c r="BC94" s="1"/>
  <c r="W32" s="1"/>
  <c r="BK127" i="4"/>
  <c r="J127" s="1"/>
  <c r="J99" s="1"/>
  <c r="P127"/>
  <c r="P126" s="1"/>
  <c r="AU98" i="1" s="1"/>
  <c r="AU95" s="1"/>
  <c r="AU94" s="1"/>
  <c r="BB95"/>
  <c r="AX95" s="1"/>
  <c r="R127" i="4"/>
  <c r="R126" s="1"/>
  <c r="T127"/>
  <c r="T126" s="1"/>
  <c r="AT98" i="1"/>
  <c r="BD95"/>
  <c r="BD94" s="1"/>
  <c r="W33" s="1"/>
  <c r="BA95"/>
  <c r="BA94" s="1"/>
  <c r="AT99"/>
  <c r="AT97"/>
  <c r="AT96"/>
  <c r="BK123" i="5"/>
  <c r="J123" s="1"/>
  <c r="J124"/>
  <c r="J99" s="1"/>
  <c r="AZ95" i="1"/>
  <c r="J126" i="3"/>
  <c r="J99" s="1"/>
  <c r="AG100" i="1" l="1"/>
  <c r="AN100" s="1"/>
  <c r="J125" i="2"/>
  <c r="J99" s="1"/>
  <c r="AY95" i="1"/>
  <c r="BK126" i="4"/>
  <c r="J126" s="1"/>
  <c r="J98" s="1"/>
  <c r="BB94" i="1"/>
  <c r="W31" s="1"/>
  <c r="AW95"/>
  <c r="AY94"/>
  <c r="J32" i="2"/>
  <c r="J98"/>
  <c r="J32" i="5"/>
  <c r="J98"/>
  <c r="J98" i="3"/>
  <c r="J32"/>
  <c r="AW94" i="1"/>
  <c r="AK30" s="1"/>
  <c r="W30"/>
  <c r="AZ94"/>
  <c r="AV95"/>
  <c r="AX94" l="1"/>
  <c r="J32" i="4"/>
  <c r="AG98" i="1" s="1"/>
  <c r="AN98" s="1"/>
  <c r="AT95"/>
  <c r="AG99"/>
  <c r="AN99" s="1"/>
  <c r="J41" i="5"/>
  <c r="AG96" i="1"/>
  <c r="J41" i="2"/>
  <c r="AV94" i="1"/>
  <c r="J41" i="3"/>
  <c r="AG97" i="1"/>
  <c r="AN97" s="1"/>
  <c r="J41" i="4" l="1"/>
  <c r="AG95" i="1"/>
  <c r="AN96"/>
  <c r="AN95" s="1"/>
  <c r="AN94" s="1"/>
  <c r="AT94"/>
  <c r="AG94" l="1"/>
  <c r="AK26" l="1"/>
  <c r="W29" s="1"/>
  <c r="AK29" s="1"/>
  <c r="AK35" s="1"/>
</calcChain>
</file>

<file path=xl/sharedStrings.xml><?xml version="1.0" encoding="utf-8"?>
<sst xmlns="http://schemas.openxmlformats.org/spreadsheetml/2006/main" count="6734" uniqueCount="719">
  <si>
    <t>Export Komplet</t>
  </si>
  <si>
    <t/>
  </si>
  <si>
    <t>2.0</t>
  </si>
  <si>
    <t>ZAMOK</t>
  </si>
  <si>
    <t>False</t>
  </si>
  <si>
    <t>{ed89c594-15a1-4f72-a8fe-588f874ae531}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</si>
  <si>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</si>
  <si>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</si>
  <si>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</si>
  <si>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</si>
  <si>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</si>
  <si>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</si>
  <si>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</si>
  <si>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190/1910</t>
  </si>
  <si>
    <t>Stavba:</t>
  </si>
  <si>
    <t>Revitalizace sportovního areálu v Holicích</t>
  </si>
  <si>
    <t>KSO:</t>
  </si>
  <si>
    <t>CC-CZ:</t>
  </si>
  <si>
    <t>Místo:</t>
  </si>
  <si>
    <t>Holice</t>
  </si>
  <si>
    <t>Datum:</t>
  </si>
  <si>
    <t>10. 6. 2019</t>
  </si>
  <si>
    <t>Zadavatel:</t>
  </si>
  <si>
    <t>IČ:</t>
  </si>
  <si>
    <t xml:space="preserve"> </t>
  </si>
  <si>
    <t>DIČ:</t>
  </si>
  <si>
    <t>Zhotovitel:</t>
  </si>
  <si>
    <t>Projektant:</t>
  </si>
  <si>
    <t>VIAPROJEKT s.r.o. HK</t>
  </si>
  <si>
    <t>True</t>
  </si>
  <si>
    <t>Zpracovatel:</t>
  </si>
  <si>
    <t>B.Burešová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</si>
  <si>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</si>
  <si>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</si>
  <si>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</si>
  <si>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</si>
  <si>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</si>
  <si>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</si>
  <si>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</si>
  <si>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</si>
  <si>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</si>
  <si>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</si>
  <si>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</si>
  <si>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</si>
  <si>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</si>
  <si>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</si>
  <si>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</si>
  <si>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</si>
  <si>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</si>
  <si>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</si>
  <si>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</si>
  <si>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</si>
  <si>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</si>
  <si>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</si>
  <si>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</si>
  <si>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</si>
  <si>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</si>
  <si>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</si>
  <si>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</si>
  <si>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</si>
  <si>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</si>
  <si>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</si>
  <si>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</si>
  <si>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</si>
  <si>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</si>
  <si>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</si>
  <si>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</si>
  <si>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</si>
  <si>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</si>
  <si>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</si>
  <si>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</si>
  <si>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</si>
  <si>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</si>
  <si>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</si>
  <si>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</si>
  <si>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</si>
  <si>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</si>
  <si>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</si>
  <si>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</si>
  <si>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{0962e66b-b4be-4515-bff8-e21ce7619b92}</t>
  </si>
  <si>
    <t>2</t>
  </si>
  <si>
    <t>/</t>
  </si>
  <si>
    <t>a</t>
  </si>
  <si>
    <t>Přípravné práce</t>
  </si>
  <si>
    <t>Soupis</t>
  </si>
  <si>
    <t>{51a396b3-0ac3-48d9-83fa-93d40876e4c0}</t>
  </si>
  <si>
    <t>b</t>
  </si>
  <si>
    <t>{f2f13a40-f884-4323-84bd-321dd02f8b92}</t>
  </si>
  <si>
    <t>d</t>
  </si>
  <si>
    <t>{6c2d2691-658d-4848-91cb-aa096355ed8d}</t>
  </si>
  <si>
    <t>e</t>
  </si>
  <si>
    <t>Terénní úpravy</t>
  </si>
  <si>
    <t>{eb698282-80a0-49db-a9eb-a9c19729bc9e}</t>
  </si>
  <si>
    <t>KRYCÍ LIST SOUPISU PRACÍ</t>
  </si>
  <si>
    <t>Objekt:</t>
  </si>
  <si>
    <t>D - D.2. Zpevněné plochy - I. ETAPA</t>
  </si>
  <si>
    <t>Soupis:</t>
  </si>
  <si>
    <t>a - Přípravné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</si>
  <si>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</si>
  <si>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</si>
  <si>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</si>
  <si>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</si>
  <si>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</si>
  <si>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</si>
  <si>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</si>
  <si>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</si>
  <si>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</si>
  <si>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</si>
  <si>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</si>
  <si>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</si>
  <si>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</si>
  <si>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</si>
  <si>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</si>
  <si>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</si>
  <si>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</si>
  <si>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</si>
  <si>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</si>
  <si>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</si>
  <si>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</si>
  <si>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</si>
  <si>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</si>
  <si>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</si>
  <si>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</si>
  <si>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</si>
  <si>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</si>
  <si>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</si>
  <si>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>Odstranění podkladu z kameniva drceného tl 300 mm strojně pl přes 200 m2</t>
  </si>
  <si>
    <t>m2</t>
  </si>
  <si>
    <t>CS ÚRS 2019 01</t>
  </si>
  <si>
    <t>4</t>
  </si>
  <si>
    <t>1324305150</t>
  </si>
  <si>
    <t>VV</t>
  </si>
  <si>
    <t>vybourání komunikace, viz. příloha D.2.1.</t>
  </si>
  <si>
    <t>1295</t>
  </si>
  <si>
    <t>Součet</t>
  </si>
  <si>
    <t>-1637543409</t>
  </si>
  <si>
    <t>vybourání pojízdného chodníku, viz. příloha D.2.1.</t>
  </si>
  <si>
    <t>213</t>
  </si>
  <si>
    <t>3</t>
  </si>
  <si>
    <t>113107231</t>
  </si>
  <si>
    <t>Odstranění podkladu z betonu prostého tl 150 mm strojně pl přes 200 m2</t>
  </si>
  <si>
    <t>1396296431</t>
  </si>
  <si>
    <t>vybourání komunikace , viz. příloha D.2.1., D.2.2.</t>
  </si>
  <si>
    <t>113107242</t>
  </si>
  <si>
    <t>Odstranění podkladu živičného tl 100 mm strojně pl přes 200 m2</t>
  </si>
  <si>
    <t>-725822848</t>
  </si>
  <si>
    <t>5</t>
  </si>
  <si>
    <t>672829871</t>
  </si>
  <si>
    <t>6</t>
  </si>
  <si>
    <t>113107322</t>
  </si>
  <si>
    <t>Odstranění podkladu z kameniva drceného tl 200 mm strojně pl do 50 m2</t>
  </si>
  <si>
    <t>637787860</t>
  </si>
  <si>
    <t>vybourání plochy u vjezdu do stávajících garáží, viz. příloha D.2.1.</t>
  </si>
  <si>
    <t>4,5</t>
  </si>
  <si>
    <t>7</t>
  </si>
  <si>
    <t>1918007374</t>
  </si>
  <si>
    <t>vybourání zpevněné plochy, viz., příloha D.2.1.</t>
  </si>
  <si>
    <t>26</t>
  </si>
  <si>
    <t>8</t>
  </si>
  <si>
    <t>113107330</t>
  </si>
  <si>
    <t>Odstranění podkladu z betonu prostého tl 100 mm strojně pl do 50 m2</t>
  </si>
  <si>
    <t>-1146461559</t>
  </si>
  <si>
    <t>vybourání zpevněné plochy u vjezdu do stávajících garáží, viz. příloha D.2.1.</t>
  </si>
  <si>
    <t>9</t>
  </si>
  <si>
    <t>1048680153</t>
  </si>
  <si>
    <t>vybourání zpevněné plochy, viz. příloha D.2.1.</t>
  </si>
  <si>
    <t>10</t>
  </si>
  <si>
    <t>113154112</t>
  </si>
  <si>
    <t>Frézování živičného krytu tl 40 mm pruh š 0,5 m pl do 500 m2 bez překážek v trase</t>
  </si>
  <si>
    <t>-378608525</t>
  </si>
  <si>
    <t>v místě napojení na stávající komunikaci , viz. příloha D.2.1.</t>
  </si>
  <si>
    <t>5,1*0,5</t>
  </si>
  <si>
    <t>11</t>
  </si>
  <si>
    <t>113202111</t>
  </si>
  <si>
    <t>Vytrhání obrub krajníků obrubníků stojatých</t>
  </si>
  <si>
    <t>m</t>
  </si>
  <si>
    <t>-494352696</t>
  </si>
  <si>
    <t>vybourání betonového a kamenného obrubníku, viz. příloha D.2.1.</t>
  </si>
  <si>
    <t>155+200</t>
  </si>
  <si>
    <t>12</t>
  </si>
  <si>
    <t>113204111</t>
  </si>
  <si>
    <t>Vytrhání obrub záhonových</t>
  </si>
  <si>
    <t>-1154571616</t>
  </si>
  <si>
    <t>betonového záhonového obrubníku, viz. příloha D.2.1.</t>
  </si>
  <si>
    <t>13</t>
  </si>
  <si>
    <t>121101101</t>
  </si>
  <si>
    <t>Sejmutí ornice s přemístěním na vzdálenost do 50 m</t>
  </si>
  <si>
    <t>m3</t>
  </si>
  <si>
    <t>-2015520399</t>
  </si>
  <si>
    <t>viz. příloha D.2.1. (odhad)</t>
  </si>
  <si>
    <t>1200*0,1</t>
  </si>
  <si>
    <t>14</t>
  </si>
  <si>
    <t>162301101</t>
  </si>
  <si>
    <t>Vodorovné přemístění do 500 m výkopku/sypaniny z horniny tř. 1 až 4</t>
  </si>
  <si>
    <t>1200331018</t>
  </si>
  <si>
    <t>sejmutá ornice se odveze na meziskládku, zpětně se použije pro ohumusování, viz. příloha D.2.1.</t>
  </si>
  <si>
    <t>167101102</t>
  </si>
  <si>
    <t>Nakládání výkopku z hornin tř. 1 až 4 přes 100 m3</t>
  </si>
  <si>
    <t>282028156</t>
  </si>
  <si>
    <t>sejmutá ornice, viz. příloha D.2.1.</t>
  </si>
  <si>
    <t>Ostatní konstrukce a práce, bourání</t>
  </si>
  <si>
    <t>16</t>
  </si>
  <si>
    <t>919731121</t>
  </si>
  <si>
    <t>Zarovnání styčné plochy podkladu nebo krytu živičného tl do 50 mm</t>
  </si>
  <si>
    <t>240581553</t>
  </si>
  <si>
    <t>v místě napojení na stávající komunikaci, viz. příloha D.2.1</t>
  </si>
  <si>
    <t>5,1</t>
  </si>
  <si>
    <t>17</t>
  </si>
  <si>
    <t>919735111</t>
  </si>
  <si>
    <t>Řezání stávajícího živičného krytu hl do 50 mm</t>
  </si>
  <si>
    <t>-320818739</t>
  </si>
  <si>
    <t>v místě napojení na stávající komunikaci, viz. příloha D.2.1.</t>
  </si>
  <si>
    <t>997</t>
  </si>
  <si>
    <t>Přesun sutě</t>
  </si>
  <si>
    <t>18</t>
  </si>
  <si>
    <t>997221551</t>
  </si>
  <si>
    <t>Vodorovná doprava suti ze sypkých materiálů do 1 km</t>
  </si>
  <si>
    <t>t</t>
  </si>
  <si>
    <t>1702895194</t>
  </si>
  <si>
    <t>živice</t>
  </si>
  <si>
    <t>(1295*0,22)+(213*0,22)+(2,55*0,103)</t>
  </si>
  <si>
    <t>19</t>
  </si>
  <si>
    <t>-238657492</t>
  </si>
  <si>
    <t>suť</t>
  </si>
  <si>
    <t>(1295*0,44)+(1295*0,325)+(213*0,44)+(4,5*0,29)+(26*0,29)+(4,5*0,24)+(26*0,24)</t>
  </si>
  <si>
    <t>20</t>
  </si>
  <si>
    <t>22</t>
  </si>
  <si>
    <t>997221571</t>
  </si>
  <si>
    <t>Vodorovná doprava vybouraných hmot do 1 km</t>
  </si>
  <si>
    <t>603145049</t>
  </si>
  <si>
    <t>vybourané hmoty</t>
  </si>
  <si>
    <t>(355*0,205)+(13*0,04)</t>
  </si>
  <si>
    <t>23</t>
  </si>
  <si>
    <t>24</t>
  </si>
  <si>
    <t>997221611</t>
  </si>
  <si>
    <t>Nakládání suti na dopravní prostředky pro vodorovnou dopravu</t>
  </si>
  <si>
    <t>607049028</t>
  </si>
  <si>
    <t>25</t>
  </si>
  <si>
    <t>1609183220</t>
  </si>
  <si>
    <t>997221612</t>
  </si>
  <si>
    <t>Nakládání vybouraných hmot na dopravní prostředky pro vodorovnou dopravu</t>
  </si>
  <si>
    <t>2069591370</t>
  </si>
  <si>
    <t>výbourané hmoty</t>
  </si>
  <si>
    <t>27</t>
  </si>
  <si>
    <t>997221815</t>
  </si>
  <si>
    <t>1744873985</t>
  </si>
  <si>
    <t>(4,5*0,24)+(26*0,24)+(1295*0,325)</t>
  </si>
  <si>
    <t>28</t>
  </si>
  <si>
    <t>304421017</t>
  </si>
  <si>
    <t>(155*0,205)+(13*0,04)</t>
  </si>
  <si>
    <t>29</t>
  </si>
  <si>
    <t>997221845</t>
  </si>
  <si>
    <t>1743089382</t>
  </si>
  <si>
    <t>30</t>
  </si>
  <si>
    <t>997221855</t>
  </si>
  <si>
    <t>893123079</t>
  </si>
  <si>
    <t>(1295*0,44)+(213*0,44)+(4,5*0,29)+(26*0,29)</t>
  </si>
  <si>
    <t>31</t>
  </si>
  <si>
    <t>-1252531518</t>
  </si>
  <si>
    <t>(200*0,205)</t>
  </si>
  <si>
    <t xml:space="preserve">    5 - Komunikace pozemní</t>
  </si>
  <si>
    <t xml:space="preserve">    998 - Přesun hmot</t>
  </si>
  <si>
    <t>122202202</t>
  </si>
  <si>
    <t>Odkopávky a prokopávky nezapažené pro silnice objemu do 1000 m3 v hornině tř. 3</t>
  </si>
  <si>
    <t>522332877</t>
  </si>
  <si>
    <t>výkop, viz. příloha D.2.1., D.2.8.</t>
  </si>
  <si>
    <t>102</t>
  </si>
  <si>
    <t>122202209</t>
  </si>
  <si>
    <t>Příplatek k odkopávkám a prokopávkám pro silnice v hornině tř. 3 za lepivost</t>
  </si>
  <si>
    <t>1358309379</t>
  </si>
  <si>
    <t>výkop, 10% z celkové kubatury, viz. příloha D.2.1., D.2.8.</t>
  </si>
  <si>
    <t>102*0,1</t>
  </si>
  <si>
    <t>130001101</t>
  </si>
  <si>
    <t>Příplatek za ztížení vykopávky v blízkosti podzemního vedení</t>
  </si>
  <si>
    <t>-306565136</t>
  </si>
  <si>
    <t>kabelové žlaby, viz. příloha D.2.1, D.2.2.</t>
  </si>
  <si>
    <t>12,25*0,1</t>
  </si>
  <si>
    <t>-1724441605</t>
  </si>
  <si>
    <t>sondy</t>
  </si>
  <si>
    <t>1792075587</t>
  </si>
  <si>
    <t>výkop, 10% z celkové kubatury, viz. příloha D.2.1., D.2.2.</t>
  </si>
  <si>
    <t>132201101</t>
  </si>
  <si>
    <t>Hloubení rýh š do 600 mm v hornině tř. 3 objemu do 100 m3</t>
  </si>
  <si>
    <t>-1673332194</t>
  </si>
  <si>
    <t>132201201</t>
  </si>
  <si>
    <t>Hloubení rýh š do 2000 mm v hornině tř. 3 objemu do 100 m3</t>
  </si>
  <si>
    <t>1302203537</t>
  </si>
  <si>
    <t>kabelové žlaby, viz. příloha D.2.1., D.2.2.</t>
  </si>
  <si>
    <t>(1*0,5*17)+(1,5*0,5*5)</t>
  </si>
  <si>
    <t>132201209</t>
  </si>
  <si>
    <t>Příplatek za lepivost k hloubení rýh š do 2000 mm v hornině tř. 3</t>
  </si>
  <si>
    <t>1415161428</t>
  </si>
  <si>
    <t>kabelové žlaby,10% z celkové kubatury,  viz. příloha D.2.1., D.2.2.</t>
  </si>
  <si>
    <t>162701105</t>
  </si>
  <si>
    <t>Vodorovné přemístění do 10000 m výkopku/sypaniny z horniny tř. 1 až 4</t>
  </si>
  <si>
    <t>-344445900</t>
  </si>
  <si>
    <t>výkop, viz. příloha D.2.1., D.2.2.</t>
  </si>
  <si>
    <t>1746503940</t>
  </si>
  <si>
    <t>násyp, viz. příloha D.2.1., D.2.2.</t>
  </si>
  <si>
    <t>152</t>
  </si>
  <si>
    <t>-843560304</t>
  </si>
  <si>
    <t>12,25</t>
  </si>
  <si>
    <t>162701109</t>
  </si>
  <si>
    <t>Příplatek k vodorovnému přemístění výkopku/sypaniny z horniny tř. 1 až 4 ZKD 1000 m přes 10000 m</t>
  </si>
  <si>
    <t>-346668282</t>
  </si>
  <si>
    <t>násyp, viz. příloha D.2.1, D.2.2.</t>
  </si>
  <si>
    <t>171101103</t>
  </si>
  <si>
    <t>Uložení sypaniny z hornin soudržných do násypů zhutněných do 100 % PS</t>
  </si>
  <si>
    <t>445049137</t>
  </si>
  <si>
    <t>násyp, viz. příloha D.2.1., D.2.8.</t>
  </si>
  <si>
    <t>M</t>
  </si>
  <si>
    <t>171103</t>
  </si>
  <si>
    <t>nákup vhodné zeminy do zhutněných násypů</t>
  </si>
  <si>
    <t>-1579642138</t>
  </si>
  <si>
    <t>171201201</t>
  </si>
  <si>
    <t>Uložení sypaniny na skládky</t>
  </si>
  <si>
    <t>1205253236</t>
  </si>
  <si>
    <t>-916116837</t>
  </si>
  <si>
    <t>171201211</t>
  </si>
  <si>
    <t>-1305404563</t>
  </si>
  <si>
    <t>102*1,8</t>
  </si>
  <si>
    <t>75436051</t>
  </si>
  <si>
    <t>kabelové  žlaby, viz. příloha D.2.1., D.2.2.</t>
  </si>
  <si>
    <t>12,25*1,8</t>
  </si>
  <si>
    <t>175151101</t>
  </si>
  <si>
    <t>Obsypání potrubí strojně sypaninou bez prohození, uloženou do 3 m</t>
  </si>
  <si>
    <t>1858901483</t>
  </si>
  <si>
    <t>12,25-(0,1*0,1*46)</t>
  </si>
  <si>
    <t>58331200</t>
  </si>
  <si>
    <t>štěrkopísek netříděný zásypový</t>
  </si>
  <si>
    <t>-1208214848</t>
  </si>
  <si>
    <t>11,79*2</t>
  </si>
  <si>
    <t>Komunikace pozemní</t>
  </si>
  <si>
    <t>564861111</t>
  </si>
  <si>
    <t>Podklad ze štěrkodrtě ŠD tl 200 mm</t>
  </si>
  <si>
    <t>-1694363670</t>
  </si>
  <si>
    <t>in-line dráha. viz. příloha D.2.1., D.2.2., D.2.4.</t>
  </si>
  <si>
    <t>242+(391-151)</t>
  </si>
  <si>
    <t>564871116</t>
  </si>
  <si>
    <t>695202301</t>
  </si>
  <si>
    <t>úprava podloží štěrkodrtí ŠD fr.0-63 v tl. 300 mm,viz. příloha D.2.1., D.2.4.</t>
  </si>
  <si>
    <t>482+(81*1)+(242*0,3)</t>
  </si>
  <si>
    <t>564911511</t>
  </si>
  <si>
    <t>Podklad z R-materiálu tl 50 mm</t>
  </si>
  <si>
    <t>748346028</t>
  </si>
  <si>
    <t>573211109</t>
  </si>
  <si>
    <t>Postřik živičný spojovací z asfaltu v množství 0,50 kg/m2</t>
  </si>
  <si>
    <t>-2073674137</t>
  </si>
  <si>
    <t>in-line dráha, viz. příloha D.2.1., D.2.2., D.2.4.</t>
  </si>
  <si>
    <t>577144111</t>
  </si>
  <si>
    <t>Asfaltový beton vrstva obrusná ACO 11 (ABS) tř. I tl 50 mm š do 3 m z nemodifikovaného asfaltu</t>
  </si>
  <si>
    <t>130655914</t>
  </si>
  <si>
    <t>916331112</t>
  </si>
  <si>
    <t>Osazení zahradního obrubníku betonového do lože z betonu s boční opěrou</t>
  </si>
  <si>
    <t>1511555596</t>
  </si>
  <si>
    <t>osazený do betonového lože C20/25nXF3 s opěrou, viz. příloha D.2.1., D.2.2., D.2.4.</t>
  </si>
  <si>
    <t>80+81+82+80</t>
  </si>
  <si>
    <t>59217012</t>
  </si>
  <si>
    <t>obrubník betonový zahradní 500x80x250mm</t>
  </si>
  <si>
    <t>-354699070</t>
  </si>
  <si>
    <t>+ztratné,barva přírodní, viz., příloha D.2.1., D.2.2., D.2.4.</t>
  </si>
  <si>
    <t>323*1,01</t>
  </si>
  <si>
    <t>939</t>
  </si>
  <si>
    <t>kabelové žlaby z PVC 100/100 se zákrytem</t>
  </si>
  <si>
    <t>-107201852</t>
  </si>
  <si>
    <t>montáž+dodávka kabelových žlabů, viz. příloha D.2.1., D.2.2.</t>
  </si>
  <si>
    <t>(2*9)+(4*5)+(1*8)</t>
  </si>
  <si>
    <t>998</t>
  </si>
  <si>
    <t>Přesun hmot</t>
  </si>
  <si>
    <t>32</t>
  </si>
  <si>
    <t>998225111</t>
  </si>
  <si>
    <t>Přesun hmot pro pozemní komunikace s krytem z kamene, monolitickým betonovým nebo živičným</t>
  </si>
  <si>
    <t>-1059906626</t>
  </si>
  <si>
    <t>33</t>
  </si>
  <si>
    <t>998225191</t>
  </si>
  <si>
    <t>Příplatek k přesunu hmot pro pozemní komunikace s krytem z kamene, živičným, betonovým do 1000 m</t>
  </si>
  <si>
    <t>-1776737557</t>
  </si>
  <si>
    <t xml:space="preserve">    8 - Trubní vedení</t>
  </si>
  <si>
    <t>122202203</t>
  </si>
  <si>
    <t>Odkopávky a prokopávky nezapažené pro silnice objemu do 5000 m3 v hornině tř. 3</t>
  </si>
  <si>
    <t>-1715454620</t>
  </si>
  <si>
    <t>3625</t>
  </si>
  <si>
    <t>997672618</t>
  </si>
  <si>
    <t>výkop. 10% z celkové kubatury, viz. příloha D.2.1, D.2.8.</t>
  </si>
  <si>
    <t>3625*0,1</t>
  </si>
  <si>
    <t>714760038</t>
  </si>
  <si>
    <t>výkop, 10% z celkového výkopu, viz. příloha D.2.1., D.2.8.</t>
  </si>
  <si>
    <t>1586473837</t>
  </si>
  <si>
    <t>-1001839768</t>
  </si>
  <si>
    <t>kabelové žlaby, 10% z celkové kubatury,viz. příloha D.2.1., D.2.2.</t>
  </si>
  <si>
    <t>76,22*0,1</t>
  </si>
  <si>
    <t>-1868444387</t>
  </si>
  <si>
    <t>132201202</t>
  </si>
  <si>
    <t>Hloubení rýh š do 2000 mm v hornině tř. 3 objemu do 1000 m3</t>
  </si>
  <si>
    <t>1640467877</t>
  </si>
  <si>
    <t>(1*0,2*365,5)+(1,2*0,2*13)</t>
  </si>
  <si>
    <t>1977058975</t>
  </si>
  <si>
    <t>kabelové žlaby ,10% z celkové kubatury, viz. příloha D.2.1, D.2.2.</t>
  </si>
  <si>
    <t>-218889045</t>
  </si>
  <si>
    <t>výkop. viz. příloha D.2.1., D.2.8.</t>
  </si>
  <si>
    <t>518186673</t>
  </si>
  <si>
    <t>77</t>
  </si>
  <si>
    <t>-1069239330</t>
  </si>
  <si>
    <t>SDZ návrh, viz. příloha D.2.1, D.2.2</t>
  </si>
  <si>
    <t>0,3*0,3*0,6*3</t>
  </si>
  <si>
    <t>-576537764</t>
  </si>
  <si>
    <t>76,22</t>
  </si>
  <si>
    <t>167101101</t>
  </si>
  <si>
    <t>Nakládání výkopku z hornin tř. 1 až 4 do 100 m3</t>
  </si>
  <si>
    <t>194119602</t>
  </si>
  <si>
    <t>násyp. viz. příloha D.2.1., D.2.8.</t>
  </si>
  <si>
    <t>448029128</t>
  </si>
  <si>
    <t>SDZ návrh, viz. příloha D.2.1., D.2.2.</t>
  </si>
  <si>
    <t>-2091961465</t>
  </si>
  <si>
    <t>171102</t>
  </si>
  <si>
    <t>nákup vhodné zeminy do zhutněných násyů</t>
  </si>
  <si>
    <t>-1971860256</t>
  </si>
  <si>
    <t>násyp. viz. příloha D.2.1., D.2.8</t>
  </si>
  <si>
    <t>-1662706827</t>
  </si>
  <si>
    <t>výkop, viz. příloha D.2..1, D.2.8.</t>
  </si>
  <si>
    <t>-962328053</t>
  </si>
  <si>
    <t>1081212354</t>
  </si>
  <si>
    <t>915387128</t>
  </si>
  <si>
    <t>3625*1,8</t>
  </si>
  <si>
    <t>266344801</t>
  </si>
  <si>
    <t>0,162*1,8</t>
  </si>
  <si>
    <t>231349384</t>
  </si>
  <si>
    <t>76,22*1,8</t>
  </si>
  <si>
    <t>-1015972229</t>
  </si>
  <si>
    <t>76,22-(0,1*0,1*426,5)</t>
  </si>
  <si>
    <t>508790627</t>
  </si>
  <si>
    <t>71,955*2</t>
  </si>
  <si>
    <t>181951101</t>
  </si>
  <si>
    <t>Úprava pláně v hornině tř. 1 až 4 bez zhutnění</t>
  </si>
  <si>
    <t>-1515597689</t>
  </si>
  <si>
    <t>zpevněné plochy</t>
  </si>
  <si>
    <t>3517</t>
  </si>
  <si>
    <t>564851111</t>
  </si>
  <si>
    <t>Podklad ze štěrkodrtě ŠD tl 150 mm</t>
  </si>
  <si>
    <t>565394500</t>
  </si>
  <si>
    <t>komunikace+parkovací stání , viz. příloha D.2.1., D.2.2., D.2.4.</t>
  </si>
  <si>
    <t>3204+(0,5*626)</t>
  </si>
  <si>
    <t>564871111</t>
  </si>
  <si>
    <t>2041608504</t>
  </si>
  <si>
    <t>úprava podloží štěrkodtrí ŠD fr. 0-63 v  tl. 500 mm, viz. příloha D.2.1., D.2.4.</t>
  </si>
  <si>
    <t>3517*2</t>
  </si>
  <si>
    <t>565135121</t>
  </si>
  <si>
    <t>Asfaltový beton vrstva podkladní ACP 16 (obalované kamenivo OKS) tl 50 mm š přes 3 m</t>
  </si>
  <si>
    <t>1290626923</t>
  </si>
  <si>
    <t>komunikace+parkovací stání, viz. příloha D.2.1., D.2.2., D.2.4.</t>
  </si>
  <si>
    <t>3204</t>
  </si>
  <si>
    <t>567122111</t>
  </si>
  <si>
    <t>Podklad ze směsi stmelené cementem SC C 8/10 (KSC I) tl 120 mm</t>
  </si>
  <si>
    <t>1315179583</t>
  </si>
  <si>
    <t>925+104,5+113+278+721+270+87,5+119+493+93</t>
  </si>
  <si>
    <t>34</t>
  </si>
  <si>
    <t>573111112</t>
  </si>
  <si>
    <t>Postřik živičný infiltrační s posypem z asfaltu množství 1 kg/m2</t>
  </si>
  <si>
    <t>-1325720256</t>
  </si>
  <si>
    <t>35</t>
  </si>
  <si>
    <t>763376363</t>
  </si>
  <si>
    <t>komunikace+parkovací stání, viz. příloha D2.1., D.2.2., D.2.4.</t>
  </si>
  <si>
    <t>36</t>
  </si>
  <si>
    <t>-1986427813</t>
  </si>
  <si>
    <t>živičný koberec+parkovací stání, viz. příloha D.2.1.,</t>
  </si>
  <si>
    <t>2,6</t>
  </si>
  <si>
    <t>37</t>
  </si>
  <si>
    <t>577134111</t>
  </si>
  <si>
    <t>Asfaltový beton vrstva obrusná ACO 11 (ABS) tř. I tl 40 mm š do 3 m z nemodifikovaného asfaltu</t>
  </si>
  <si>
    <t>288743385</t>
  </si>
  <si>
    <t>živičný koberec, viz. příloha D.2.1.</t>
  </si>
  <si>
    <t>38</t>
  </si>
  <si>
    <t>577134121</t>
  </si>
  <si>
    <t>Asfaltový beton vrstva obrusná ACO 11 (ABS) tř. I tl 40 mm š přes 3 m z nemodifikovaného asfaltu</t>
  </si>
  <si>
    <t>-1994466874</t>
  </si>
  <si>
    <t>komunikace+parkovací stání, viz. příloha D.2.1., D.2.2, D.2.4.</t>
  </si>
  <si>
    <t>Trubní vedení</t>
  </si>
  <si>
    <t>39</t>
  </si>
  <si>
    <t>899231111</t>
  </si>
  <si>
    <t>Výšková úprava uličního vstupu nebo vpusti do 200 mm zvýšením mříže</t>
  </si>
  <si>
    <t>kus</t>
  </si>
  <si>
    <t>-903647102</t>
  </si>
  <si>
    <t>40</t>
  </si>
  <si>
    <t>899331111</t>
  </si>
  <si>
    <t>Výšková úprava uličního vstupu nebo vpusti do 200 mm zvýšením poklopu</t>
  </si>
  <si>
    <t>-295227505</t>
  </si>
  <si>
    <t>42</t>
  </si>
  <si>
    <t>914111111</t>
  </si>
  <si>
    <t>Montáž svislé dopravní značky do velikosti 1 m2 objímkami na sloupek nebo konzolu</t>
  </si>
  <si>
    <t>-1336687389</t>
  </si>
  <si>
    <t>1+2+1</t>
  </si>
  <si>
    <t>43</t>
  </si>
  <si>
    <t>40445517</t>
  </si>
  <si>
    <t>značka dopravní svislá retroreflexní fólie tř 1 FeZn-Al rám D 700mm</t>
  </si>
  <si>
    <t>-1648167016</t>
  </si>
  <si>
    <t>SDZ návrh-dopravní značka B1, viz. příloha D.2.1, D.2.2</t>
  </si>
  <si>
    <t>44</t>
  </si>
  <si>
    <t>40445535</t>
  </si>
  <si>
    <t>značka dopravní svislá retroreflexní fólie tř 1 FeZn-Al rám 500x700mm</t>
  </si>
  <si>
    <t>-1559348477</t>
  </si>
  <si>
    <t>SDZ návrh-dopravní značky IP12+symbol O1, viz. příloha D.2.1., D.2.2.</t>
  </si>
  <si>
    <t>45</t>
  </si>
  <si>
    <t>40445539</t>
  </si>
  <si>
    <t>značka dopravní svislá retroreflexní fólie tř 1 FeZn-Al rám 500x150mm</t>
  </si>
  <si>
    <t>1855799075</t>
  </si>
  <si>
    <t>SDZ návrh-dopravní značka E8e, viz. příloha D.2.1, D.2.2.</t>
  </si>
  <si>
    <t>46</t>
  </si>
  <si>
    <t>914511111</t>
  </si>
  <si>
    <t>Montáž sloupku dopravních značek délky do 3,5 m s betonovým základem</t>
  </si>
  <si>
    <t>-2115003810</t>
  </si>
  <si>
    <t>47</t>
  </si>
  <si>
    <t>40445225</t>
  </si>
  <si>
    <t>sloupek pro dopravní značku Zn D 60mm v 3,5m</t>
  </si>
  <si>
    <t>-41079509</t>
  </si>
  <si>
    <t>48</t>
  </si>
  <si>
    <t>40445253</t>
  </si>
  <si>
    <t>víčko plastové na sloupek D 60mm</t>
  </si>
  <si>
    <t>-664521674</t>
  </si>
  <si>
    <t>49</t>
  </si>
  <si>
    <t>40445256</t>
  </si>
  <si>
    <t>svorka upínací na sloupek dopravní značky D 60mm</t>
  </si>
  <si>
    <t>623630820</t>
  </si>
  <si>
    <t>4*2</t>
  </si>
  <si>
    <t>50</t>
  </si>
  <si>
    <t>915111111</t>
  </si>
  <si>
    <t>Vodorovné dopravní značení dělící čáry souvislé š 125 mm základní bílá barva</t>
  </si>
  <si>
    <t>1462979012</t>
  </si>
  <si>
    <t>VDZ návrh,V10b,  viz. příloha D.2.1., D.2.2.</t>
  </si>
  <si>
    <t>(7*5)+(20*5)+(8*4,5)+(7*4,5)+(7*5)</t>
  </si>
  <si>
    <t>51</t>
  </si>
  <si>
    <t>915131111</t>
  </si>
  <si>
    <t>Vodorovné dopravní značení přechody pro chodce, šipky, symboly základní bílá barva</t>
  </si>
  <si>
    <t>-452293664</t>
  </si>
  <si>
    <t>VDZ návrh, V10f a V13, viz. příloha D.2.1., D.2.2.</t>
  </si>
  <si>
    <t>(3*1,5)+(5*1,2/2)</t>
  </si>
  <si>
    <t>52</t>
  </si>
  <si>
    <t>915611111</t>
  </si>
  <si>
    <t>Předznačení vodorovného liniového značení</t>
  </si>
  <si>
    <t>-959386722</t>
  </si>
  <si>
    <t>VDZ návrh, V10b, viz. příloha D.2.1., D.2.2.</t>
  </si>
  <si>
    <t>237,5</t>
  </si>
  <si>
    <t>53</t>
  </si>
  <si>
    <t>915621111</t>
  </si>
  <si>
    <t>Předznačení vodorovného plošného značení</t>
  </si>
  <si>
    <t>1583800736</t>
  </si>
  <si>
    <t>VDZ návrh, -V10f a V13, viz. příloha D.2.1., D.2.2.</t>
  </si>
  <si>
    <t>(1,5*3)+(5*1,2/2)</t>
  </si>
  <si>
    <t>54</t>
  </si>
  <si>
    <t>916231213</t>
  </si>
  <si>
    <t>Osazení chodníkového obrubníku betonového stojatého s boční opěrou do lože z betonu prostého</t>
  </si>
  <si>
    <t>-186243559</t>
  </si>
  <si>
    <t>134+54+344+137</t>
  </si>
  <si>
    <t>55</t>
  </si>
  <si>
    <t>59217023</t>
  </si>
  <si>
    <t>obrubník betonový chodníkový 1000x150x250mm</t>
  </si>
  <si>
    <t>1734132247</t>
  </si>
  <si>
    <t>barva přírodní+ztratné, viz. příloha D.2.1., D.2.2., D.2.4.</t>
  </si>
  <si>
    <t>669*1,01</t>
  </si>
  <si>
    <t>56</t>
  </si>
  <si>
    <t>1758143875</t>
  </si>
  <si>
    <t>vyznačení  in-line dráhy v komunikaci, osazen bez převýšení, viz. příloha D.2.1.., d.2.2.</t>
  </si>
  <si>
    <t>32+39+9+9</t>
  </si>
  <si>
    <t>57</t>
  </si>
  <si>
    <t>1302116150</t>
  </si>
  <si>
    <t>barva přírodní+ztratné, viz. příloha D.2.1., D.2.2.</t>
  </si>
  <si>
    <t>89*1,01</t>
  </si>
  <si>
    <t>58</t>
  </si>
  <si>
    <t>919121132</t>
  </si>
  <si>
    <t>Těsnění spár zálivkou za studena pro komůrky š 20 mm hl 40 mm s těsnicím profilem</t>
  </si>
  <si>
    <t>1887226308</t>
  </si>
  <si>
    <t>u napojení na stávající komunikaci, viz. příloha D.2.1</t>
  </si>
  <si>
    <t>59</t>
  </si>
  <si>
    <t>919726202</t>
  </si>
  <si>
    <t>Geotextilie pro vyztužení, separaci a filtraci tkaná z PP podélná pevnost v tahu do 50 kN/m</t>
  </si>
  <si>
    <t>717257400</t>
  </si>
  <si>
    <t>úprava podloží, PP40kN/m, viz. příloha D.2.1, D.2.4.</t>
  </si>
  <si>
    <t>60</t>
  </si>
  <si>
    <t>935113111</t>
  </si>
  <si>
    <t>Osazení odvodňovacího polymerbetonového žlabu s krycím roštem šířky do 200 mm</t>
  </si>
  <si>
    <t>1890881275</t>
  </si>
  <si>
    <t>liniové odvodňovací žlaby, viz. příloha D.2.1., D.2.2</t>
  </si>
  <si>
    <t>21+18+21,5</t>
  </si>
  <si>
    <t>61</t>
  </si>
  <si>
    <t>935114</t>
  </si>
  <si>
    <t>liniový odvodňovací žlab č.1</t>
  </si>
  <si>
    <t>584967803</t>
  </si>
  <si>
    <t>délka 21,0m, tvarovky+vpust+mříž, viz. příloha D.2.1, D.2.2.</t>
  </si>
  <si>
    <t>62</t>
  </si>
  <si>
    <t>935115</t>
  </si>
  <si>
    <t>Liniový odvodňovací žlab č.2</t>
  </si>
  <si>
    <t>-859898711</t>
  </si>
  <si>
    <t>délka 18,0 m, tvarovky, vpust, mříž, viz. příloha D.2.1., D.2.2.</t>
  </si>
  <si>
    <t>63</t>
  </si>
  <si>
    <t>935116</t>
  </si>
  <si>
    <t>Liniový odvodňovací žlab č.3</t>
  </si>
  <si>
    <t>456609419</t>
  </si>
  <si>
    <t>délka 21,5m, tvarovky, vpust,mříž, viz. příloha D.2.1., D.2.2.</t>
  </si>
  <si>
    <t>64</t>
  </si>
  <si>
    <t>938908411</t>
  </si>
  <si>
    <t>Čištění vozovek splachováním vodou</t>
  </si>
  <si>
    <t>-1806868522</t>
  </si>
  <si>
    <t>65</t>
  </si>
  <si>
    <t>-2038521391</t>
  </si>
  <si>
    <t>VDZ návrh, viz. příloha D.2.1., D.2.2.</t>
  </si>
  <si>
    <t>(137,5*0,125)+7,5</t>
  </si>
  <si>
    <t>66</t>
  </si>
  <si>
    <t>-705625760</t>
  </si>
  <si>
    <t>montáž+dodávka kabelového žlabu, viz. příloha D.2.1., D.2.2.</t>
  </si>
  <si>
    <t>(2*11)+(1*52)+(1*21)+(1*17)+(2*11)+(136+5,5+1,9+1,1+1)+(3*13)+108</t>
  </si>
  <si>
    <t>67</t>
  </si>
  <si>
    <t>-88258149</t>
  </si>
  <si>
    <t>68</t>
  </si>
  <si>
    <t>-1956699637</t>
  </si>
  <si>
    <t>e - Terénní úpravy</t>
  </si>
  <si>
    <t>-2035974593</t>
  </si>
  <si>
    <t>ornice se doveze z meziskládky, viz. příloha D.2.1., D.2.2.</t>
  </si>
  <si>
    <t>1915522740</t>
  </si>
  <si>
    <t>scházející ornice pro ohumusování, viz. příloha D.2.1., D.2.2.</t>
  </si>
  <si>
    <t>(2918*0,15)-(1200*0,1)</t>
  </si>
  <si>
    <t>-421816512</t>
  </si>
  <si>
    <t>scházející ornice+příplatek za dalších 20 km, viz. příloha D.2.1., D.2.2.</t>
  </si>
  <si>
    <t>((2918*0,15)-(1200*0,1))*20</t>
  </si>
  <si>
    <t>-2063845673</t>
  </si>
  <si>
    <t>ornice pro ohumusování</t>
  </si>
  <si>
    <t>2918*0,15</t>
  </si>
  <si>
    <t>181301102</t>
  </si>
  <si>
    <t>Rozprostření ornice tl vrstvy do 150 mm pl do 500 m2 v rovině nebo ve svahu do 1:5</t>
  </si>
  <si>
    <t>-1071877334</t>
  </si>
  <si>
    <t>viz.příloha D.2.1., D.2.2.</t>
  </si>
  <si>
    <t>(222,5+23,5+242+317+157,5+732,5+342+110,5+351+239,5+100,5+68,5+11)-1702</t>
  </si>
  <si>
    <t>181302</t>
  </si>
  <si>
    <t>nákup scházející ornice pro ohumusování</t>
  </si>
  <si>
    <t>-1486710574</t>
  </si>
  <si>
    <t>viz,. příloha D.2.1., D.2.2.</t>
  </si>
  <si>
    <t>181411131</t>
  </si>
  <si>
    <t>Založení parkového trávníku výsevem plochy do 1000 m2 v rovině a ve svahu do 1:5</t>
  </si>
  <si>
    <t>224434450</t>
  </si>
  <si>
    <t>viz. příloha D.2.1.. D.2.2.</t>
  </si>
  <si>
    <t>1216</t>
  </si>
  <si>
    <t>00572410</t>
  </si>
  <si>
    <t>osivo směs travní parková</t>
  </si>
  <si>
    <t>kg</t>
  </si>
  <si>
    <t>-807901552</t>
  </si>
  <si>
    <t>+ztratné, viz. příloha D.2.1., D.2.2.</t>
  </si>
  <si>
    <t>1216*0,03*1,15</t>
  </si>
  <si>
    <t>181411132</t>
  </si>
  <si>
    <t>Založení parkového trávníku výsevem plochy do 1000 m2 ve svahu do 1:2</t>
  </si>
  <si>
    <t>881394176</t>
  </si>
  <si>
    <t>viz. příloha D.2..1, D.2..2</t>
  </si>
  <si>
    <t>1702</t>
  </si>
  <si>
    <t>241718767</t>
  </si>
  <si>
    <t>1702*0,03*1,15</t>
  </si>
  <si>
    <t>-1768211371</t>
  </si>
  <si>
    <t>v rovině</t>
  </si>
  <si>
    <t>182201101</t>
  </si>
  <si>
    <t>Svahování násypů</t>
  </si>
  <si>
    <t>852955904</t>
  </si>
  <si>
    <t>ve svahu</t>
  </si>
  <si>
    <t>182301122</t>
  </si>
  <si>
    <t>Rozprostření ornice pl do 500 m2 ve svahu přes 1:5 tl vrstvy do 150 mm</t>
  </si>
  <si>
    <t>594494920</t>
  </si>
  <si>
    <t>viz. příloha D.2.1., D.2.2.</t>
  </si>
  <si>
    <t>-234536652</t>
  </si>
  <si>
    <t>-620777955</t>
  </si>
  <si>
    <t>D.2. Zpevněné plochy - 1. ČÁST</t>
  </si>
  <si>
    <t>IO 03 In-line dráha</t>
  </si>
  <si>
    <t>IO 01 Obslužné komunikace, IO 04 Parkoviště</t>
  </si>
  <si>
    <t>D - D.2.    Zpevněné plochy - 1.ČÁST</t>
  </si>
  <si>
    <t>D - D.2.    Zpevněné plochy - 1. ČÁST</t>
  </si>
  <si>
    <t>b - IO 03 In-line dráha</t>
  </si>
  <si>
    <t>d - IO 01 Obslužné komunikace, IO 04 Parkoviště</t>
  </si>
  <si>
    <t>D - D.2. Zpevněné plochy - 1. ČÁST</t>
  </si>
  <si>
    <t>D - D.2. Zpevněné plochy - 1.ČÁST</t>
  </si>
  <si>
    <t>162601102</t>
  </si>
  <si>
    <t>Vodorovné přemístění do 5000 m výkopku/sypaniny z horniny tř. 1 až 4</t>
  </si>
  <si>
    <t>&gt;&gt;  skryté sloupce  &lt;&lt;</t>
  </si>
  <si>
    <t>{58d3d853-afbf-4fa7-ac2d-04e978576bfa}</t>
  </si>
  <si>
    <t>IO 01 - Obslužná komunikace - odvodnění</t>
  </si>
  <si>
    <t>13. 7. 2019</t>
  </si>
  <si>
    <t>-1619994937</t>
  </si>
  <si>
    <t>645678934</t>
  </si>
  <si>
    <t>161101101</t>
  </si>
  <si>
    <t>Svislé přemístění výkopku z horniny tř. 1 až 4 hl výkopu do 2,5 m</t>
  </si>
  <si>
    <t>-1933196924</t>
  </si>
  <si>
    <t>1536469152</t>
  </si>
  <si>
    <t>1045826381</t>
  </si>
  <si>
    <t>1616646948</t>
  </si>
  <si>
    <t>174102101</t>
  </si>
  <si>
    <t>Zásyp jam, šachet a rýh do 30 m3 sypaninou se zhutněním při překopech inženýrských sítí</t>
  </si>
  <si>
    <t>1807249285</t>
  </si>
  <si>
    <t>175111101</t>
  </si>
  <si>
    <t>Obsypání potrubí ručně sypaninou bez prohození sítem, uloženou do 3 m</t>
  </si>
  <si>
    <t>1323308007</t>
  </si>
  <si>
    <t>289647703</t>
  </si>
  <si>
    <t>871315241</t>
  </si>
  <si>
    <t>Kanalizační potrubí z tvrdého PVC vícevrstvé tuhost třídy SN12 DN 150</t>
  </si>
  <si>
    <t>-922283928</t>
  </si>
  <si>
    <t>895941311</t>
  </si>
  <si>
    <t>Zřízení vpusti kanalizační uliční z betonových dílců typ UVB-50</t>
  </si>
  <si>
    <t>1276864654</t>
  </si>
  <si>
    <t>28661680</t>
  </si>
  <si>
    <t>vpusť silniční se sifonem 425/150mm (vč. dna)</t>
  </si>
  <si>
    <t>-318105816</t>
  </si>
  <si>
    <t>28661787</t>
  </si>
  <si>
    <t>mříž šachtová dešťová litinová dešťová dno DN 425 pro třídu zatížení D400 čtverec</t>
  </si>
  <si>
    <t>1016431215</t>
  </si>
  <si>
    <t>998276101</t>
  </si>
  <si>
    <t>Přesun hmot pro trubní vedení z trub z plastických hmot otevřený výkop</t>
  </si>
  <si>
    <t>-1921343029</t>
  </si>
  <si>
    <t>f</t>
  </si>
  <si>
    <t>Odvodnění</t>
  </si>
  <si>
    <r>
      <t xml:space="preserve">Poplatek za uložení na skládce (skládkovné) stavebního odpadu betonového kód odpadu 170 101, </t>
    </r>
    <r>
      <rPr>
        <b/>
        <i/>
        <sz val="9"/>
        <rFont val="Arial CE"/>
        <charset val="238"/>
      </rPr>
      <t>BEZ POPLATKU, VIZ. PODMÍNKY ZADÁVACÍ DOKUMENTACE</t>
    </r>
  </si>
  <si>
    <r>
      <t>Poplatek za uložení na skládce (skládkovné) odpadu asfaltového bez dehtu kód odpadu 170 302,</t>
    </r>
    <r>
      <rPr>
        <b/>
        <i/>
        <sz val="9"/>
        <rFont val="Arial CE"/>
        <charset val="238"/>
      </rPr>
      <t xml:space="preserve"> BEZ POPLATKU, VIZ. PODMÍNKY ZADÁVACÍ DOKUMENTACE</t>
    </r>
  </si>
  <si>
    <r>
      <t xml:space="preserve">Poplatek za uložení na skládce (skládkovné) zeminy a kameniva kód odpadu 170 504, </t>
    </r>
    <r>
      <rPr>
        <b/>
        <i/>
        <sz val="9"/>
        <rFont val="Arial CE"/>
        <charset val="238"/>
      </rPr>
      <t>BEZ POPLATKU, VIZ. PODMÍNKY ZADÁVACÍ DOKUMENTACE</t>
    </r>
  </si>
  <si>
    <r>
      <t xml:space="preserve">Poplatek za uložení stavebního odpadu - zeminy a kameniva na skládce, </t>
    </r>
    <r>
      <rPr>
        <b/>
        <i/>
        <sz val="9"/>
        <rFont val="Arial CE"/>
        <charset val="238"/>
      </rPr>
      <t>BEZ POPLATKU, VIZ. PODMÍNKY ZADÁVACÍ DOKUMENTACE</t>
    </r>
  </si>
  <si>
    <r>
      <t xml:space="preserve">Revitalizace sportovního areálu v Holicích  - </t>
    </r>
    <r>
      <rPr>
        <b/>
        <sz val="11"/>
        <rFont val="Arial CE"/>
        <charset val="238"/>
      </rPr>
      <t>Zpevněné plochy -  1. ČÁST</t>
    </r>
  </si>
  <si>
    <t>D - D.2. Zpevněné plochy -  1. ČÁST</t>
  </si>
  <si>
    <t>Podklad ze štěrkodrtě ŠD tl 250 mm</t>
  </si>
  <si>
    <t>Podklad ze štěrkodrtě ŠD fr. 0-63 v tl. 300 mm-bude zaměněn betonovým recyklátem fr. 0-63  v tl. 300 mm. Materiál bude poskytnut technickými službami města Holice . Viz. podmínky zadávací dokumentace.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</si>
</sst>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  <family val="1"/>
      <charset val="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8"/>
      <color rgb="FFFF0000"/>
      <name val="Arial CE"/>
      <family val="2"/>
    </font>
    <font>
      <u/>
      <sz val="11"/>
      <color theme="10"/>
      <name val="Calibri"/>
      <scheme val="minor"/>
    </font>
    <font>
      <b/>
      <i/>
      <sz val="9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0" fontId="36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20" fillId="3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4" fontId="4" fillId="0" borderId="0" xfId="0" applyNumberFormat="1" applyFont="1" applyAlignment="1">
      <alignment vertical="center"/>
    </xf>
    <xf numFmtId="0" fontId="7" fillId="0" borderId="23" xfId="0" applyFont="1" applyBorder="1" applyAlignment="1" applyProtection="1">
      <alignment horizontal="right" vertical="center"/>
    </xf>
    <xf numFmtId="0" fontId="37" fillId="0" borderId="3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vertical="center"/>
    </xf>
    <xf numFmtId="0" fontId="10" fillId="0" borderId="3" xfId="0" applyFont="1" applyFill="1" applyBorder="1" applyAlignment="1">
      <alignment vertical="center"/>
    </xf>
    <xf numFmtId="0" fontId="11" fillId="0" borderId="3" xfId="0" applyFont="1" applyFill="1" applyBorder="1" applyAlignment="1">
      <alignment vertical="center"/>
    </xf>
    <xf numFmtId="0" fontId="20" fillId="0" borderId="22" xfId="0" applyFont="1" applyFill="1" applyBorder="1" applyAlignment="1" applyProtection="1">
      <alignment horizontal="center" vertical="center"/>
    </xf>
    <xf numFmtId="49" fontId="20" fillId="0" borderId="22" xfId="0" applyNumberFormat="1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left" vertical="center" wrapText="1"/>
    </xf>
    <xf numFmtId="0" fontId="20" fillId="0" borderId="22" xfId="0" applyFont="1" applyFill="1" applyBorder="1" applyAlignment="1" applyProtection="1">
      <alignment horizontal="center" vertical="center" wrapText="1"/>
    </xf>
    <xf numFmtId="167" fontId="20" fillId="0" borderId="22" xfId="0" applyNumberFormat="1" applyFont="1" applyFill="1" applyBorder="1" applyAlignment="1" applyProtection="1">
      <alignment vertical="center"/>
    </xf>
    <xf numFmtId="4" fontId="20" fillId="0" borderId="22" xfId="0" applyNumberFormat="1" applyFont="1" applyFill="1" applyBorder="1" applyAlignment="1" applyProtection="1">
      <alignment vertical="center"/>
    </xf>
    <xf numFmtId="4" fontId="2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 applyAlignment="1">
      <alignment horizontal="left" vertical="center"/>
    </xf>
    <xf numFmtId="0" fontId="0" fillId="0" borderId="1" xfId="0" applyFill="1" applyBorder="1"/>
    <xf numFmtId="0" fontId="0" fillId="0" borderId="2" xfId="0" applyFill="1" applyBorder="1"/>
    <xf numFmtId="0" fontId="0" fillId="0" borderId="3" xfId="0" applyFill="1" applyBorder="1"/>
    <xf numFmtId="0" fontId="13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65" fontId="2" fillId="0" borderId="0" xfId="0" applyNumberFormat="1" applyFont="1" applyFill="1" applyAlignment="1">
      <alignment horizontal="left" vertical="center"/>
    </xf>
    <xf numFmtId="0" fontId="0" fillId="0" borderId="3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0" fillId="0" borderId="12" xfId="0" applyFont="1" applyFill="1" applyBorder="1" applyAlignment="1">
      <alignment vertical="center"/>
    </xf>
    <xf numFmtId="0" fontId="15" fillId="0" borderId="0" xfId="0" applyFont="1" applyFill="1" applyAlignment="1">
      <alignment horizontal="left" vertical="center"/>
    </xf>
    <xf numFmtId="4" fontId="22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right" vertical="center"/>
    </xf>
    <xf numFmtId="0" fontId="19" fillId="0" borderId="0" xfId="0" applyFont="1" applyFill="1" applyAlignment="1">
      <alignment horizontal="left" vertical="center"/>
    </xf>
    <xf numFmtId="4" fontId="1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horizontal="right" vertical="center"/>
    </xf>
    <xf numFmtId="0" fontId="4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vertical="center"/>
    </xf>
    <xf numFmtId="0" fontId="4" fillId="0" borderId="7" xfId="0" applyFont="1" applyFill="1" applyBorder="1" applyAlignment="1">
      <alignment horizontal="right" vertical="center"/>
    </xf>
    <xf numFmtId="0" fontId="4" fillId="0" borderId="7" xfId="0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vertical="center"/>
    </xf>
    <xf numFmtId="0" fontId="0" fillId="0" borderId="8" xfId="0" applyFont="1" applyFill="1" applyBorder="1" applyAlignment="1">
      <alignment vertical="center"/>
    </xf>
    <xf numFmtId="0" fontId="17" fillId="0" borderId="4" xfId="0" applyFont="1" applyFill="1" applyBorder="1" applyAlignment="1">
      <alignment horizontal="left" vertical="center"/>
    </xf>
    <xf numFmtId="0" fontId="0" fillId="0" borderId="4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right" vertical="center"/>
    </xf>
    <xf numFmtId="0" fontId="0" fillId="0" borderId="9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vertical="center"/>
    </xf>
    <xf numFmtId="0" fontId="1" fillId="0" borderId="0" xfId="0" applyFont="1" applyFill="1" applyAlignment="1" applyProtection="1">
      <alignment horizontal="left" vertical="center"/>
    </xf>
    <xf numFmtId="0" fontId="0" fillId="0" borderId="3" xfId="0" applyFill="1" applyBorder="1" applyProtection="1"/>
    <xf numFmtId="0" fontId="2" fillId="0" borderId="0" xfId="0" applyFont="1" applyFill="1" applyAlignment="1" applyProtection="1">
      <alignment horizontal="left" vertical="center"/>
    </xf>
    <xf numFmtId="165" fontId="2" fillId="0" borderId="0" xfId="0" applyNumberFormat="1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 wrapText="1"/>
    </xf>
    <xf numFmtId="0" fontId="20" fillId="0" borderId="0" xfId="0" applyFont="1" applyFill="1" applyAlignment="1" applyProtection="1">
      <alignment horizontal="left" vertical="center"/>
    </xf>
    <xf numFmtId="0" fontId="20" fillId="0" borderId="0" xfId="0" applyFont="1" applyFill="1" applyAlignment="1" applyProtection="1">
      <alignment horizontal="right" vertical="center"/>
    </xf>
    <xf numFmtId="0" fontId="30" fillId="0" borderId="0" xfId="0" applyFont="1" applyFill="1" applyAlignment="1" applyProtection="1">
      <alignment horizontal="left" vertical="center"/>
    </xf>
    <xf numFmtId="4" fontId="22" fillId="0" borderId="0" xfId="0" applyNumberFormat="1" applyFont="1" applyFill="1" applyAlignment="1" applyProtection="1">
      <alignment vertical="center"/>
    </xf>
    <xf numFmtId="0" fontId="6" fillId="0" borderId="3" xfId="0" applyFont="1" applyFill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6" fillId="0" borderId="20" xfId="0" applyFont="1" applyFill="1" applyBorder="1" applyAlignment="1" applyProtection="1">
      <alignment horizontal="left" vertical="center"/>
    </xf>
    <xf numFmtId="0" fontId="6" fillId="0" borderId="20" xfId="0" applyFont="1" applyFill="1" applyBorder="1" applyAlignment="1" applyProtection="1">
      <alignment vertical="center"/>
    </xf>
    <xf numFmtId="4" fontId="6" fillId="0" borderId="20" xfId="0" applyNumberFormat="1" applyFont="1" applyFill="1" applyBorder="1" applyAlignment="1" applyProtection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7" fillId="0" borderId="20" xfId="0" applyFont="1" applyFill="1" applyBorder="1" applyAlignment="1" applyProtection="1">
      <alignment horizontal="left" vertical="center"/>
    </xf>
    <xf numFmtId="0" fontId="7" fillId="0" borderId="20" xfId="0" applyFont="1" applyFill="1" applyBorder="1" applyAlignment="1" applyProtection="1">
      <alignment vertical="center"/>
    </xf>
    <xf numFmtId="4" fontId="7" fillId="0" borderId="20" xfId="0" applyNumberFormat="1" applyFont="1" applyFill="1" applyBorder="1" applyAlignment="1" applyProtection="1">
      <alignment vertical="center"/>
    </xf>
    <xf numFmtId="0" fontId="7" fillId="0" borderId="3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9" xfId="0" applyFont="1" applyFill="1" applyBorder="1" applyAlignment="1" applyProtection="1">
      <alignment vertical="center"/>
    </xf>
    <xf numFmtId="0" fontId="0" fillId="0" borderId="10" xfId="0" applyFont="1" applyFill="1" applyBorder="1" applyAlignment="1" applyProtection="1">
      <alignment vertical="center"/>
    </xf>
    <xf numFmtId="0" fontId="0" fillId="0" borderId="1" xfId="0" applyFont="1" applyFill="1" applyBorder="1" applyAlignment="1" applyProtection="1">
      <alignment vertical="center"/>
    </xf>
    <xf numFmtId="0" fontId="0" fillId="0" borderId="2" xfId="0" applyFont="1" applyFill="1" applyBorder="1" applyAlignment="1" applyProtection="1">
      <alignment vertical="center"/>
    </xf>
    <xf numFmtId="0" fontId="0" fillId="0" borderId="3" xfId="0" applyFont="1" applyFill="1" applyBorder="1" applyAlignment="1" applyProtection="1">
      <alignment horizontal="center" vertical="center" wrapText="1"/>
    </xf>
    <xf numFmtId="0" fontId="20" fillId="0" borderId="16" xfId="0" applyFont="1" applyFill="1" applyBorder="1" applyAlignment="1" applyProtection="1">
      <alignment horizontal="center" vertical="center" wrapText="1"/>
    </xf>
    <xf numFmtId="0" fontId="20" fillId="0" borderId="17" xfId="0" applyFont="1" applyFill="1" applyBorder="1" applyAlignment="1" applyProtection="1">
      <alignment horizontal="center" vertical="center" wrapText="1"/>
    </xf>
    <xf numFmtId="0" fontId="20" fillId="0" borderId="18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1" fillId="0" borderId="16" xfId="0" applyFont="1" applyFill="1" applyBorder="1" applyAlignment="1" applyProtection="1">
      <alignment horizontal="center" vertical="center" wrapText="1"/>
    </xf>
    <xf numFmtId="0" fontId="21" fillId="0" borderId="17" xfId="0" applyFont="1" applyFill="1" applyBorder="1" applyAlignment="1" applyProtection="1">
      <alignment horizontal="center" vertical="center" wrapText="1"/>
    </xf>
    <xf numFmtId="0" fontId="21" fillId="0" borderId="18" xfId="0" applyFont="1" applyFill="1" applyBorder="1" applyAlignment="1" applyProtection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2" fillId="0" borderId="0" xfId="0" applyFont="1" applyFill="1" applyAlignment="1" applyProtection="1">
      <alignment horizontal="left" vertical="center"/>
    </xf>
    <xf numFmtId="4" fontId="22" fillId="0" borderId="0" xfId="0" applyNumberFormat="1" applyFont="1" applyFill="1" applyAlignment="1" applyProtection="1"/>
    <xf numFmtId="0" fontId="0" fillId="0" borderId="11" xfId="0" applyFont="1" applyFill="1" applyBorder="1" applyAlignment="1" applyProtection="1">
      <alignment vertical="center"/>
    </xf>
    <xf numFmtId="0" fontId="0" fillId="0" borderId="12" xfId="0" applyFont="1" applyFill="1" applyBorder="1" applyAlignment="1" applyProtection="1">
      <alignment vertical="center"/>
    </xf>
    <xf numFmtId="166" fontId="31" fillId="0" borderId="12" xfId="0" applyNumberFormat="1" applyFont="1" applyFill="1" applyBorder="1" applyAlignment="1" applyProtection="1"/>
    <xf numFmtId="166" fontId="31" fillId="0" borderId="13" xfId="0" applyNumberFormat="1" applyFont="1" applyFill="1" applyBorder="1" applyAlignment="1" applyProtection="1"/>
    <xf numFmtId="4" fontId="32" fillId="0" borderId="0" xfId="0" applyNumberFormat="1" applyFont="1" applyFill="1" applyAlignment="1">
      <alignment vertical="center"/>
    </xf>
    <xf numFmtId="0" fontId="8" fillId="0" borderId="3" xfId="0" applyFont="1" applyFill="1" applyBorder="1" applyAlignment="1" applyProtection="1"/>
    <xf numFmtId="0" fontId="8" fillId="0" borderId="0" xfId="0" applyFont="1" applyFill="1" applyAlignment="1" applyProtection="1"/>
    <xf numFmtId="0" fontId="8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4" fontId="6" fillId="0" borderId="0" xfId="0" applyNumberFormat="1" applyFont="1" applyFill="1" applyAlignment="1" applyProtection="1"/>
    <xf numFmtId="0" fontId="8" fillId="0" borderId="3" xfId="0" applyFont="1" applyFill="1" applyBorder="1" applyAlignment="1"/>
    <xf numFmtId="0" fontId="8" fillId="0" borderId="14" xfId="0" applyFont="1" applyFill="1" applyBorder="1" applyAlignment="1" applyProtection="1"/>
    <xf numFmtId="0" fontId="8" fillId="0" borderId="0" xfId="0" applyFont="1" applyFill="1" applyBorder="1" applyAlignment="1" applyProtection="1"/>
    <xf numFmtId="166" fontId="8" fillId="0" borderId="0" xfId="0" applyNumberFormat="1" applyFont="1" applyFill="1" applyBorder="1" applyAlignment="1" applyProtection="1"/>
    <xf numFmtId="166" fontId="8" fillId="0" borderId="15" xfId="0" applyNumberFormat="1" applyFont="1" applyFill="1" applyBorder="1" applyAlignment="1" applyProtection="1"/>
    <xf numFmtId="0" fontId="8" fillId="0" borderId="0" xfId="0" applyFont="1" applyFill="1" applyAlignment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center"/>
    </xf>
    <xf numFmtId="4" fontId="8" fillId="0" borderId="0" xfId="0" applyNumberFormat="1" applyFont="1" applyFill="1" applyAlignment="1">
      <alignment vertical="center"/>
    </xf>
    <xf numFmtId="0" fontId="7" fillId="0" borderId="0" xfId="0" applyFont="1" applyFill="1" applyAlignment="1" applyProtection="1">
      <alignment horizontal="left"/>
    </xf>
    <xf numFmtId="4" fontId="7" fillId="0" borderId="0" xfId="0" applyNumberFormat="1" applyFont="1" applyFill="1" applyAlignment="1" applyProtection="1"/>
    <xf numFmtId="0" fontId="21" fillId="0" borderId="14" xfId="0" applyFont="1" applyFill="1" applyBorder="1" applyAlignment="1" applyProtection="1">
      <alignment horizontal="left" vertical="center"/>
    </xf>
    <xf numFmtId="0" fontId="21" fillId="0" borderId="0" xfId="0" applyFont="1" applyFill="1" applyBorder="1" applyAlignment="1" applyProtection="1">
      <alignment horizontal="center" vertical="center"/>
    </xf>
    <xf numFmtId="166" fontId="21" fillId="0" borderId="0" xfId="0" applyNumberFormat="1" applyFont="1" applyFill="1" applyBorder="1" applyAlignment="1" applyProtection="1">
      <alignment vertical="center"/>
    </xf>
    <xf numFmtId="166" fontId="21" fillId="0" borderId="15" xfId="0" applyNumberFormat="1" applyFont="1" applyFill="1" applyBorder="1" applyAlignment="1" applyProtection="1">
      <alignment vertical="center"/>
    </xf>
    <xf numFmtId="0" fontId="2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9" fillId="0" borderId="3" xfId="0" applyFont="1" applyFill="1" applyBorder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33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/>
    </xf>
    <xf numFmtId="0" fontId="9" fillId="0" borderId="0" xfId="0" applyFont="1" applyFill="1" applyAlignment="1" applyProtection="1">
      <alignment horizontal="left" vertical="center" wrapText="1"/>
    </xf>
    <xf numFmtId="0" fontId="9" fillId="0" borderId="14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9" fillId="0" borderId="15" xfId="0" applyFont="1" applyFill="1" applyBorder="1" applyAlignment="1" applyProtection="1">
      <alignment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10" fillId="0" borderId="3" xfId="0" applyFont="1" applyFill="1" applyBorder="1" applyAlignment="1" applyProtection="1">
      <alignment vertical="center"/>
    </xf>
    <xf numFmtId="0" fontId="10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center" wrapText="1"/>
    </xf>
    <xf numFmtId="167" fontId="10" fillId="0" borderId="0" xfId="0" applyNumberFormat="1" applyFont="1" applyFill="1" applyAlignment="1" applyProtection="1">
      <alignment vertical="center"/>
    </xf>
    <xf numFmtId="0" fontId="10" fillId="0" borderId="14" xfId="0" applyFont="1" applyFill="1" applyBorder="1" applyAlignment="1" applyProtection="1">
      <alignment vertical="center"/>
    </xf>
    <xf numFmtId="0" fontId="10" fillId="0" borderId="0" xfId="0" applyFont="1" applyFill="1" applyBorder="1" applyAlignment="1" applyProtection="1">
      <alignment vertical="center"/>
    </xf>
    <xf numFmtId="0" fontId="10" fillId="0" borderId="15" xfId="0" applyFont="1" applyFill="1" applyBorder="1" applyAlignment="1" applyProtection="1">
      <alignment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left" vertical="center"/>
    </xf>
    <xf numFmtId="0" fontId="11" fillId="0" borderId="3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left" vertical="center"/>
    </xf>
    <xf numFmtId="0" fontId="11" fillId="0" borderId="0" xfId="0" applyFont="1" applyFill="1" applyAlignment="1" applyProtection="1">
      <alignment horizontal="left" vertical="center" wrapText="1"/>
    </xf>
    <xf numFmtId="167" fontId="11" fillId="0" borderId="0" xfId="0" applyNumberFormat="1" applyFont="1" applyFill="1" applyAlignment="1" applyProtection="1">
      <alignment vertical="center"/>
    </xf>
    <xf numFmtId="0" fontId="11" fillId="0" borderId="14" xfId="0" applyFont="1" applyFill="1" applyBorder="1" applyAlignment="1" applyProtection="1">
      <alignment vertical="center"/>
    </xf>
    <xf numFmtId="0" fontId="11" fillId="0" borderId="0" xfId="0" applyFont="1" applyFill="1" applyBorder="1" applyAlignment="1" applyProtection="1">
      <alignment vertical="center"/>
    </xf>
    <xf numFmtId="0" fontId="11" fillId="0" borderId="15" xfId="0" applyFont="1" applyFill="1" applyBorder="1" applyAlignment="1" applyProtection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left" vertical="center"/>
    </xf>
    <xf numFmtId="0" fontId="11" fillId="0" borderId="19" xfId="0" applyFont="1" applyFill="1" applyBorder="1" applyAlignment="1" applyProtection="1">
      <alignment vertical="center"/>
    </xf>
    <xf numFmtId="0" fontId="11" fillId="0" borderId="20" xfId="0" applyFont="1" applyFill="1" applyBorder="1" applyAlignment="1" applyProtection="1">
      <alignment vertical="center"/>
    </xf>
    <xf numFmtId="0" fontId="11" fillId="0" borderId="21" xfId="0" applyFont="1" applyFill="1" applyBorder="1" applyAlignment="1" applyProtection="1">
      <alignment vertical="center"/>
    </xf>
    <xf numFmtId="0" fontId="34" fillId="0" borderId="22" xfId="0" applyFont="1" applyFill="1" applyBorder="1" applyAlignment="1" applyProtection="1">
      <alignment horizontal="center" vertical="center"/>
    </xf>
    <xf numFmtId="49" fontId="34" fillId="0" borderId="22" xfId="0" applyNumberFormat="1" applyFont="1" applyFill="1" applyBorder="1" applyAlignment="1" applyProtection="1">
      <alignment horizontal="left" vertical="center" wrapText="1"/>
    </xf>
    <xf numFmtId="0" fontId="34" fillId="0" borderId="22" xfId="0" applyFont="1" applyFill="1" applyBorder="1" applyAlignment="1" applyProtection="1">
      <alignment horizontal="left" vertical="center" wrapText="1"/>
    </xf>
    <xf numFmtId="0" fontId="34" fillId="0" borderId="22" xfId="0" applyFont="1" applyFill="1" applyBorder="1" applyAlignment="1" applyProtection="1">
      <alignment horizontal="center" vertical="center" wrapText="1"/>
    </xf>
    <xf numFmtId="167" fontId="34" fillId="0" borderId="22" xfId="0" applyNumberFormat="1" applyFont="1" applyFill="1" applyBorder="1" applyAlignment="1" applyProtection="1">
      <alignment vertical="center"/>
    </xf>
    <xf numFmtId="4" fontId="34" fillId="0" borderId="22" xfId="0" applyNumberFormat="1" applyFont="1" applyFill="1" applyBorder="1" applyAlignment="1" applyProtection="1">
      <alignment vertical="center"/>
    </xf>
    <xf numFmtId="0" fontId="35" fillId="0" borderId="3" xfId="0" applyFont="1" applyFill="1" applyBorder="1" applyAlignment="1">
      <alignment vertical="center"/>
    </xf>
    <xf numFmtId="0" fontId="34" fillId="0" borderId="14" xfId="0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center" vertical="center"/>
    </xf>
    <xf numFmtId="0" fontId="39" fillId="0" borderId="22" xfId="0" applyFont="1" applyFill="1" applyBorder="1" applyAlignment="1" applyProtection="1">
      <alignment horizontal="left" vertical="center" wrapText="1"/>
    </xf>
    <xf numFmtId="0" fontId="21" fillId="0" borderId="19" xfId="0" applyFont="1" applyFill="1" applyBorder="1" applyAlignment="1" applyProtection="1">
      <alignment horizontal="left" vertical="center"/>
    </xf>
    <xf numFmtId="0" fontId="21" fillId="0" borderId="20" xfId="0" applyFont="1" applyFill="1" applyBorder="1" applyAlignment="1" applyProtection="1">
      <alignment horizontal="center" vertical="center"/>
    </xf>
    <xf numFmtId="166" fontId="21" fillId="0" borderId="20" xfId="0" applyNumberFormat="1" applyFont="1" applyFill="1" applyBorder="1" applyAlignment="1" applyProtection="1">
      <alignment vertical="center"/>
    </xf>
    <xf numFmtId="166" fontId="21" fillId="0" borderId="21" xfId="0" applyNumberFormat="1" applyFont="1" applyFill="1" applyBorder="1" applyAlignment="1" applyProtection="1">
      <alignment vertical="center"/>
    </xf>
    <xf numFmtId="0" fontId="0" fillId="0" borderId="3" xfId="0" applyFill="1" applyBorder="1" applyAlignment="1">
      <alignment vertical="center"/>
    </xf>
    <xf numFmtId="0" fontId="0" fillId="0" borderId="0" xfId="0" applyFill="1" applyAlignment="1">
      <alignment vertical="center"/>
    </xf>
    <xf numFmtId="0" fontId="0" fillId="0" borderId="3" xfId="0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4" xfId="0" applyFill="1" applyBorder="1" applyAlignment="1">
      <alignment vertical="center"/>
    </xf>
    <xf numFmtId="0" fontId="20" fillId="0" borderId="0" xfId="0" applyFont="1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1" fillId="0" borderId="16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11" xfId="0" applyFont="1" applyFill="1" applyBorder="1" applyAlignment="1">
      <alignment vertical="center"/>
    </xf>
    <xf numFmtId="0" fontId="0" fillId="0" borderId="12" xfId="0" applyFill="1" applyBorder="1" applyAlignment="1">
      <alignment vertical="center"/>
    </xf>
    <xf numFmtId="166" fontId="31" fillId="0" borderId="12" xfId="0" applyNumberFormat="1" applyFont="1" applyFill="1" applyBorder="1" applyAlignment="1"/>
    <xf numFmtId="166" fontId="31" fillId="0" borderId="13" xfId="0" applyNumberFormat="1" applyFont="1" applyFill="1" applyBorder="1" applyAlignment="1"/>
    <xf numFmtId="0" fontId="8" fillId="0" borderId="14" xfId="0" applyFont="1" applyFill="1" applyBorder="1" applyAlignment="1"/>
    <xf numFmtId="0" fontId="8" fillId="0" borderId="0" xfId="0" applyFont="1" applyFill="1" applyBorder="1" applyAlignment="1"/>
    <xf numFmtId="166" fontId="8" fillId="0" borderId="0" xfId="0" applyNumberFormat="1" applyFont="1" applyFill="1" applyBorder="1" applyAlignment="1"/>
    <xf numFmtId="166" fontId="8" fillId="0" borderId="15" xfId="0" applyNumberFormat="1" applyFont="1" applyFill="1" applyBorder="1" applyAlignment="1"/>
    <xf numFmtId="4" fontId="8" fillId="0" borderId="0" xfId="0" applyNumberFormat="1" applyFont="1" applyFill="1" applyAlignment="1"/>
    <xf numFmtId="4" fontId="20" fillId="0" borderId="22" xfId="0" applyNumberFormat="1" applyFont="1" applyFill="1" applyBorder="1" applyAlignment="1" applyProtection="1">
      <alignment vertical="center"/>
      <protection locked="0"/>
    </xf>
    <xf numFmtId="0" fontId="0" fillId="0" borderId="22" xfId="0" applyFont="1" applyFill="1" applyBorder="1" applyAlignment="1" applyProtection="1">
      <alignment vertical="center"/>
      <protection locked="0"/>
    </xf>
    <xf numFmtId="0" fontId="21" fillId="0" borderId="14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166" fontId="21" fillId="0" borderId="0" xfId="0" applyNumberFormat="1" applyFont="1" applyFill="1" applyBorder="1" applyAlignment="1">
      <alignment vertical="center"/>
    </xf>
    <xf numFmtId="166" fontId="21" fillId="0" borderId="15" xfId="0" applyNumberFormat="1" applyFont="1" applyFill="1" applyBorder="1" applyAlignment="1">
      <alignment vertical="center"/>
    </xf>
    <xf numFmtId="4" fontId="34" fillId="0" borderId="22" xfId="0" applyNumberFormat="1" applyFont="1" applyFill="1" applyBorder="1" applyAlignment="1" applyProtection="1">
      <alignment vertical="center"/>
      <protection locked="0"/>
    </xf>
    <xf numFmtId="0" fontId="35" fillId="0" borderId="22" xfId="0" applyFont="1" applyFill="1" applyBorder="1" applyAlignment="1" applyProtection="1">
      <alignment vertical="center"/>
      <protection locked="0"/>
    </xf>
    <xf numFmtId="0" fontId="34" fillId="0" borderId="14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left" vertical="center"/>
    </xf>
    <xf numFmtId="0" fontId="21" fillId="0" borderId="20" xfId="0" applyFont="1" applyFill="1" applyBorder="1" applyAlignment="1">
      <alignment horizontal="center" vertical="center"/>
    </xf>
    <xf numFmtId="166" fontId="21" fillId="0" borderId="20" xfId="0" applyNumberFormat="1" applyFont="1" applyFill="1" applyBorder="1" applyAlignment="1">
      <alignment vertical="center"/>
    </xf>
    <xf numFmtId="166" fontId="21" fillId="0" borderId="21" xfId="0" applyNumberFormat="1" applyFont="1" applyFill="1" applyBorder="1" applyAlignment="1">
      <alignment vertical="center"/>
    </xf>
    <xf numFmtId="0" fontId="41" fillId="0" borderId="22" xfId="0" applyFont="1" applyFill="1" applyBorder="1" applyAlignment="1" applyProtection="1">
      <alignment horizontal="left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ill="1"/>
    <xf numFmtId="0" fontId="1" fillId="0" borderId="0" xfId="0" applyFont="1" applyFill="1" applyAlignment="1" applyProtection="1">
      <alignment horizontal="left" vertical="center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7" xfId="0" applyFont="1" applyFill="1" applyBorder="1" applyAlignment="1" applyProtection="1">
      <alignment horizontal="left" vertical="center"/>
    </xf>
    <xf numFmtId="0" fontId="20" fillId="3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0" fillId="0" borderId="0" xfId="0"/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20" fillId="3" borderId="6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0" fillId="3" borderId="7" xfId="0" applyFont="1" applyFill="1" applyBorder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0" fontId="3" fillId="0" borderId="0" xfId="0" applyFont="1" applyFill="1" applyAlignment="1" applyProtection="1">
      <alignment horizontal="left" vertical="center" wrapText="1"/>
    </xf>
    <xf numFmtId="0" fontId="0" fillId="0" borderId="0" xfId="0" applyFont="1" applyFill="1" applyAlignment="1" applyProtection="1">
      <alignment vertical="center"/>
    </xf>
    <xf numFmtId="0" fontId="0" fillId="0" borderId="0" xfId="0" applyFill="1"/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0" fontId="0" fillId="0" borderId="1" xfId="0" applyFill="1" applyBorder="1" applyProtection="1"/>
    <xf numFmtId="0" fontId="0" fillId="0" borderId="2" xfId="0" applyFill="1" applyBorder="1" applyProtection="1"/>
    <xf numFmtId="0" fontId="2" fillId="0" borderId="0" xfId="0" applyFont="1" applyFill="1" applyAlignment="1" applyProtection="1">
      <alignment horizontal="left" vertical="center"/>
    </xf>
    <xf numFmtId="0" fontId="0" fillId="0" borderId="0" xfId="0" applyFont="1" applyFill="1" applyAlignment="1" applyProtection="1">
      <alignment vertical="center" wrapText="1"/>
    </xf>
    <xf numFmtId="0" fontId="0" fillId="0" borderId="3" xfId="0" applyFont="1" applyFill="1" applyBorder="1" applyAlignment="1" applyProtection="1">
      <alignment vertical="center" wrapText="1"/>
    </xf>
    <xf numFmtId="0" fontId="2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0" fontId="1" fillId="0" borderId="0" xfId="0" applyFont="1" applyFill="1" applyAlignment="1" applyProtection="1">
      <alignment horizontal="right" vertical="center"/>
    </xf>
    <xf numFmtId="0" fontId="19" fillId="0" borderId="0" xfId="0" applyFont="1" applyFill="1" applyAlignment="1" applyProtection="1">
      <alignment horizontal="left" vertical="center"/>
    </xf>
    <xf numFmtId="4" fontId="1" fillId="0" borderId="0" xfId="0" applyNumberFormat="1" applyFont="1" applyFill="1" applyAlignment="1" applyProtection="1">
      <alignment vertical="center"/>
    </xf>
    <xf numFmtId="164" fontId="1" fillId="0" borderId="0" xfId="0" applyNumberFormat="1" applyFont="1" applyFill="1" applyAlignment="1" applyProtection="1">
      <alignment horizontal="right" vertical="center"/>
    </xf>
    <xf numFmtId="0" fontId="4" fillId="0" borderId="6" xfId="0" applyFont="1" applyFill="1" applyBorder="1" applyAlignment="1" applyProtection="1">
      <alignment horizontal="left" vertical="center"/>
    </xf>
    <xf numFmtId="0" fontId="0" fillId="0" borderId="7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right" vertical="center"/>
    </xf>
    <xf numFmtId="0" fontId="4" fillId="0" borderId="7" xfId="0" applyFont="1" applyFill="1" applyBorder="1" applyAlignment="1" applyProtection="1">
      <alignment horizontal="center" vertical="center"/>
    </xf>
    <xf numFmtId="4" fontId="4" fillId="0" borderId="7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0" fillId="0" borderId="3" xfId="0" applyFill="1" applyBorder="1" applyAlignment="1" applyProtection="1">
      <alignment vertical="center"/>
    </xf>
    <xf numFmtId="0" fontId="17" fillId="0" borderId="4" xfId="0" applyFont="1" applyFill="1" applyBorder="1" applyAlignment="1" applyProtection="1">
      <alignment horizontal="left" vertical="center"/>
    </xf>
    <xf numFmtId="0" fontId="0" fillId="0" borderId="4" xfId="0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horizontal="left" vertical="center"/>
    </xf>
    <xf numFmtId="0" fontId="0" fillId="0" borderId="5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right" vertical="center"/>
    </xf>
    <xf numFmtId="0" fontId="0" fillId="0" borderId="4" xfId="0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horizontal="center" vertical="center" wrapText="1"/>
    </xf>
    <xf numFmtId="0" fontId="8" fillId="0" borderId="0" xfId="0" applyFont="1" applyFill="1" applyAlignment="1" applyProtection="1">
      <protection locked="0"/>
    </xf>
    <xf numFmtId="0" fontId="9" fillId="0" borderId="0" xfId="0" applyFont="1" applyFill="1" applyAlignment="1" applyProtection="1">
      <alignment vertical="center"/>
      <protection locked="0"/>
    </xf>
    <xf numFmtId="0" fontId="10" fillId="0" borderId="0" xfId="0" applyFont="1" applyFill="1" applyAlignment="1" applyProtection="1">
      <alignment vertical="center"/>
      <protection locked="0"/>
    </xf>
    <xf numFmtId="0" fontId="11" fillId="0" borderId="0" xfId="0" applyFont="1" applyFill="1" applyAlignment="1" applyProtection="1">
      <alignment vertical="center"/>
      <protection locked="0"/>
    </xf>
  </cellXfs>
  <cellStyles count="3">
    <cellStyle name="Hypertextový odkaz" xfId="1" builtinId="8"/>
    <cellStyle name="Hypertextový odkaz 2" xfId="2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85750" cy="285750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>
    <pageSetUpPr fitToPage="1"/>
  </sheetPr>
  <dimension ref="A1:CM101"/>
  <sheetViews>
    <sheetView showGridLines="0" topLeftCell="A67" workbookViewId="0">
      <selection activeCell="AL64" sqref="T37:AL6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2" width="2.6640625" customWidth="1"/>
    <col min="33" max="33" width="16.832031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2" customWidth="1"/>
    <col min="41" max="41" width="7.5" customWidth="1"/>
    <col min="42" max="42" width="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58" max="58" width="11.83203125" bestFit="1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3</v>
      </c>
      <c r="BT1" s="7" t="s">
        <v>4</v>
      </c>
      <c r="BU1" s="7" t="s">
        <v>4</v>
      </c>
      <c r="BV1" s="7" t="s">
        <v>5</v>
      </c>
    </row>
    <row r="2" spans="1:74" ht="36.950000000000003" customHeight="1"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2"/>
      <c r="C4" s="13"/>
      <c r="D4" s="14" t="s">
        <v>9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1"/>
      <c r="AS4" s="15" t="s">
        <v>10</v>
      </c>
      <c r="BS4" s="8" t="s">
        <v>11</v>
      </c>
    </row>
    <row r="5" spans="1:74" ht="12" customHeight="1">
      <c r="B5" s="12"/>
      <c r="C5" s="13"/>
      <c r="D5" s="16" t="s">
        <v>12</v>
      </c>
      <c r="E5" s="13"/>
      <c r="F5" s="13"/>
      <c r="G5" s="13"/>
      <c r="H5" s="13"/>
      <c r="I5" s="13"/>
      <c r="J5" s="13"/>
      <c r="K5" s="323" t="s">
        <v>13</v>
      </c>
      <c r="L5" s="324"/>
      <c r="M5" s="324"/>
      <c r="N5" s="324"/>
      <c r="O5" s="324"/>
      <c r="P5" s="324"/>
      <c r="Q5" s="324"/>
      <c r="R5" s="324"/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  <c r="AF5" s="324"/>
      <c r="AG5" s="324"/>
      <c r="AH5" s="324"/>
      <c r="AI5" s="324"/>
      <c r="AJ5" s="324"/>
      <c r="AK5" s="324"/>
      <c r="AL5" s="324"/>
      <c r="AM5" s="324"/>
      <c r="AN5" s="324"/>
      <c r="AO5" s="324"/>
      <c r="AP5" s="13"/>
      <c r="AQ5" s="13"/>
      <c r="AR5" s="11"/>
      <c r="BS5" s="8" t="s">
        <v>6</v>
      </c>
    </row>
    <row r="6" spans="1:74" ht="36.950000000000003" customHeight="1">
      <c r="B6" s="12"/>
      <c r="C6" s="13"/>
      <c r="D6" s="18" t="s">
        <v>14</v>
      </c>
      <c r="E6" s="13"/>
      <c r="F6" s="13"/>
      <c r="G6" s="13"/>
      <c r="H6" s="13"/>
      <c r="I6" s="13"/>
      <c r="J6" s="13"/>
      <c r="K6" s="325" t="s">
        <v>715</v>
      </c>
      <c r="L6" s="324"/>
      <c r="M6" s="324"/>
      <c r="N6" s="324"/>
      <c r="O6" s="324"/>
      <c r="P6" s="324"/>
      <c r="Q6" s="324"/>
      <c r="R6" s="324"/>
      <c r="S6" s="324"/>
      <c r="T6" s="324"/>
      <c r="U6" s="324"/>
      <c r="V6" s="324"/>
      <c r="W6" s="324"/>
      <c r="X6" s="324"/>
      <c r="Y6" s="324"/>
      <c r="Z6" s="324"/>
      <c r="AA6" s="324"/>
      <c r="AB6" s="324"/>
      <c r="AC6" s="324"/>
      <c r="AD6" s="324"/>
      <c r="AE6" s="324"/>
      <c r="AF6" s="324"/>
      <c r="AG6" s="324"/>
      <c r="AH6" s="324"/>
      <c r="AI6" s="324"/>
      <c r="AJ6" s="324"/>
      <c r="AK6" s="324"/>
      <c r="AL6" s="324"/>
      <c r="AM6" s="324"/>
      <c r="AN6" s="324"/>
      <c r="AO6" s="324"/>
      <c r="AP6" s="13"/>
      <c r="AQ6" s="13"/>
      <c r="AR6" s="11"/>
      <c r="BS6" s="8" t="s">
        <v>6</v>
      </c>
    </row>
    <row r="7" spans="1:74" ht="12" customHeight="1">
      <c r="B7" s="12"/>
      <c r="C7" s="13"/>
      <c r="D7" s="19" t="s">
        <v>16</v>
      </c>
      <c r="E7" s="13"/>
      <c r="F7" s="13"/>
      <c r="G7" s="13"/>
      <c r="H7" s="13"/>
      <c r="I7" s="13"/>
      <c r="J7" s="13"/>
      <c r="K7" s="17" t="s">
        <v>1</v>
      </c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9" t="s">
        <v>17</v>
      </c>
      <c r="AL7" s="13"/>
      <c r="AM7" s="13"/>
      <c r="AN7" s="17" t="s">
        <v>1</v>
      </c>
      <c r="AO7" s="13"/>
      <c r="AP7" s="13"/>
      <c r="AQ7" s="13"/>
      <c r="AR7" s="11"/>
      <c r="BS7" s="8" t="s">
        <v>6</v>
      </c>
    </row>
    <row r="8" spans="1:74" ht="12" customHeight="1">
      <c r="B8" s="12"/>
      <c r="C8" s="13"/>
      <c r="D8" s="19" t="s">
        <v>18</v>
      </c>
      <c r="E8" s="13"/>
      <c r="F8" s="13"/>
      <c r="G8" s="13"/>
      <c r="H8" s="13"/>
      <c r="I8" s="13"/>
      <c r="J8" s="13"/>
      <c r="K8" s="17" t="s">
        <v>19</v>
      </c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9" t="s">
        <v>20</v>
      </c>
      <c r="AL8" s="13"/>
      <c r="AM8" s="13"/>
      <c r="AN8" s="17" t="s">
        <v>21</v>
      </c>
      <c r="AO8" s="13"/>
      <c r="AP8" s="13"/>
      <c r="AQ8" s="13"/>
      <c r="AR8" s="11"/>
      <c r="BS8" s="8" t="s">
        <v>6</v>
      </c>
    </row>
    <row r="9" spans="1:74" ht="14.45" customHeight="1">
      <c r="B9" s="12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1"/>
      <c r="BS9" s="8" t="s">
        <v>6</v>
      </c>
    </row>
    <row r="10" spans="1:74" ht="12" customHeight="1">
      <c r="B10" s="12"/>
      <c r="C10" s="13"/>
      <c r="D10" s="19" t="s">
        <v>22</v>
      </c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9" t="s">
        <v>23</v>
      </c>
      <c r="AL10" s="13"/>
      <c r="AM10" s="13"/>
      <c r="AN10" s="17" t="s">
        <v>1</v>
      </c>
      <c r="AO10" s="13"/>
      <c r="AP10" s="13"/>
      <c r="AQ10" s="13"/>
      <c r="AR10" s="11"/>
      <c r="BS10" s="8" t="s">
        <v>6</v>
      </c>
    </row>
    <row r="11" spans="1:74" ht="18.399999999999999" customHeight="1">
      <c r="B11" s="12"/>
      <c r="C11" s="13"/>
      <c r="D11" s="13"/>
      <c r="E11" s="17" t="s">
        <v>24</v>
      </c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9" t="s">
        <v>25</v>
      </c>
      <c r="AL11" s="13"/>
      <c r="AM11" s="13"/>
      <c r="AN11" s="17" t="s">
        <v>1</v>
      </c>
      <c r="AO11" s="13"/>
      <c r="AP11" s="13"/>
      <c r="AQ11" s="13"/>
      <c r="AR11" s="11"/>
      <c r="BS11" s="8" t="s">
        <v>6</v>
      </c>
    </row>
    <row r="12" spans="1:74" ht="6.95" customHeight="1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1"/>
      <c r="BS12" s="8" t="s">
        <v>6</v>
      </c>
    </row>
    <row r="13" spans="1:74" ht="12" customHeight="1">
      <c r="B13" s="12"/>
      <c r="C13" s="13"/>
      <c r="D13" s="19" t="s">
        <v>26</v>
      </c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9" t="s">
        <v>23</v>
      </c>
      <c r="AL13" s="13"/>
      <c r="AM13" s="13"/>
      <c r="AN13" s="17" t="s">
        <v>1</v>
      </c>
      <c r="AO13" s="13"/>
      <c r="AP13" s="13"/>
      <c r="AQ13" s="13"/>
      <c r="AR13" s="11"/>
      <c r="BS13" s="8" t="s">
        <v>6</v>
      </c>
    </row>
    <row r="14" spans="1:74" ht="12.75">
      <c r="B14" s="12"/>
      <c r="C14" s="13"/>
      <c r="D14" s="13"/>
      <c r="E14" s="17" t="s">
        <v>24</v>
      </c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9" t="s">
        <v>25</v>
      </c>
      <c r="AL14" s="13"/>
      <c r="AM14" s="13"/>
      <c r="AN14" s="17" t="s">
        <v>1</v>
      </c>
      <c r="AO14" s="13"/>
      <c r="AP14" s="13"/>
      <c r="AQ14" s="13"/>
      <c r="AR14" s="11"/>
      <c r="BS14" s="8" t="s">
        <v>6</v>
      </c>
    </row>
    <row r="15" spans="1:74" ht="6.95" customHeight="1">
      <c r="B15" s="12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1"/>
      <c r="BS15" s="8" t="s">
        <v>4</v>
      </c>
    </row>
    <row r="16" spans="1:74" ht="12" customHeight="1">
      <c r="B16" s="12"/>
      <c r="C16" s="13"/>
      <c r="D16" s="19" t="s">
        <v>27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9" t="s">
        <v>23</v>
      </c>
      <c r="AL16" s="13"/>
      <c r="AM16" s="13"/>
      <c r="AN16" s="17" t="s">
        <v>1</v>
      </c>
      <c r="AO16" s="13"/>
      <c r="AP16" s="13"/>
      <c r="AQ16" s="13"/>
      <c r="AR16" s="11"/>
      <c r="BS16" s="8" t="s">
        <v>4</v>
      </c>
    </row>
    <row r="17" spans="2:71" ht="18.399999999999999" customHeight="1">
      <c r="B17" s="12"/>
      <c r="C17" s="13"/>
      <c r="D17" s="13"/>
      <c r="E17" s="17" t="s">
        <v>28</v>
      </c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9" t="s">
        <v>25</v>
      </c>
      <c r="AL17" s="13"/>
      <c r="AM17" s="13"/>
      <c r="AN17" s="17" t="s">
        <v>1</v>
      </c>
      <c r="AO17" s="13"/>
      <c r="AP17" s="13"/>
      <c r="AQ17" s="13"/>
      <c r="AR17" s="11"/>
      <c r="BS17" s="8" t="s">
        <v>29</v>
      </c>
    </row>
    <row r="18" spans="2:71" ht="6.95" customHeight="1">
      <c r="B18" s="12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1"/>
      <c r="BS18" s="8" t="s">
        <v>6</v>
      </c>
    </row>
    <row r="19" spans="2:71" ht="12" customHeight="1">
      <c r="B19" s="12"/>
      <c r="C19" s="13"/>
      <c r="D19" s="19" t="s">
        <v>30</v>
      </c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9" t="s">
        <v>23</v>
      </c>
      <c r="AL19" s="13"/>
      <c r="AM19" s="13"/>
      <c r="AN19" s="17" t="s">
        <v>1</v>
      </c>
      <c r="AO19" s="13"/>
      <c r="AP19" s="13"/>
      <c r="AQ19" s="13"/>
      <c r="AR19" s="11"/>
      <c r="BS19" s="8" t="s">
        <v>6</v>
      </c>
    </row>
    <row r="20" spans="2:71" ht="18.399999999999999" customHeight="1">
      <c r="B20" s="12"/>
      <c r="C20" s="13"/>
      <c r="D20" s="13"/>
      <c r="E20" s="17" t="s">
        <v>31</v>
      </c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9" t="s">
        <v>25</v>
      </c>
      <c r="AL20" s="13"/>
      <c r="AM20" s="13"/>
      <c r="AN20" s="17" t="s">
        <v>1</v>
      </c>
      <c r="AO20" s="13"/>
      <c r="AP20" s="13"/>
      <c r="AQ20" s="13"/>
      <c r="AR20" s="11"/>
      <c r="BS20" s="8" t="s">
        <v>29</v>
      </c>
    </row>
    <row r="21" spans="2:71" ht="6.95" customHeight="1">
      <c r="B21" s="12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1"/>
    </row>
    <row r="22" spans="2:71" ht="12" customHeight="1">
      <c r="B22" s="12"/>
      <c r="C22" s="13"/>
      <c r="D22" s="19" t="s">
        <v>32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1"/>
    </row>
    <row r="23" spans="2:71" ht="16.5" customHeight="1">
      <c r="B23" s="12"/>
      <c r="C23" s="13"/>
      <c r="D23" s="13"/>
      <c r="E23" s="330" t="s">
        <v>1</v>
      </c>
      <c r="F23" s="330"/>
      <c r="G23" s="330"/>
      <c r="H23" s="330"/>
      <c r="I23" s="330"/>
      <c r="J23" s="330"/>
      <c r="K23" s="330"/>
      <c r="L23" s="330"/>
      <c r="M23" s="330"/>
      <c r="N23" s="330"/>
      <c r="O23" s="330"/>
      <c r="P23" s="330"/>
      <c r="Q23" s="330"/>
      <c r="R23" s="330"/>
      <c r="S23" s="330"/>
      <c r="T23" s="330"/>
      <c r="U23" s="330"/>
      <c r="V23" s="330"/>
      <c r="W23" s="330"/>
      <c r="X23" s="330"/>
      <c r="Y23" s="330"/>
      <c r="Z23" s="330"/>
      <c r="AA23" s="330"/>
      <c r="AB23" s="330"/>
      <c r="AC23" s="330"/>
      <c r="AD23" s="330"/>
      <c r="AE23" s="330"/>
      <c r="AF23" s="330"/>
      <c r="AG23" s="330"/>
      <c r="AH23" s="330"/>
      <c r="AI23" s="330"/>
      <c r="AJ23" s="330"/>
      <c r="AK23" s="330"/>
      <c r="AL23" s="330"/>
      <c r="AM23" s="330"/>
      <c r="AN23" s="330"/>
      <c r="AO23" s="13"/>
      <c r="AP23" s="13"/>
      <c r="AQ23" s="13"/>
      <c r="AR23" s="11"/>
    </row>
    <row r="24" spans="2:71" ht="6.95" customHeight="1">
      <c r="B24" s="12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1"/>
    </row>
    <row r="25" spans="2:71" ht="6.95" customHeight="1">
      <c r="B25" s="12"/>
      <c r="C25" s="13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13"/>
      <c r="AQ25" s="13"/>
      <c r="AR25" s="11"/>
    </row>
    <row r="26" spans="2:71" s="1" customFormat="1" ht="25.9" customHeight="1">
      <c r="B26" s="21"/>
      <c r="C26" s="22"/>
      <c r="D26" s="23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331">
        <f>ROUND(AG94,2)</f>
        <v>0</v>
      </c>
      <c r="AL26" s="332"/>
      <c r="AM26" s="332"/>
      <c r="AN26" s="332"/>
      <c r="AO26" s="332"/>
      <c r="AP26" s="22"/>
      <c r="AQ26" s="22"/>
      <c r="AR26" s="25"/>
    </row>
    <row r="27" spans="2:71" s="1" customFormat="1" ht="6.95" customHeight="1">
      <c r="B27" s="21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5"/>
    </row>
    <row r="28" spans="2:71" s="1" customFormat="1" ht="12.75">
      <c r="B28" s="21"/>
      <c r="C28" s="22"/>
      <c r="D28" s="22"/>
      <c r="E28" s="22"/>
      <c r="F28" s="22"/>
      <c r="G28" s="22"/>
      <c r="H28" s="22"/>
      <c r="I28" s="22"/>
      <c r="J28" s="22"/>
      <c r="K28" s="22"/>
      <c r="L28" s="333" t="s">
        <v>34</v>
      </c>
      <c r="M28" s="333"/>
      <c r="N28" s="333"/>
      <c r="O28" s="333"/>
      <c r="P28" s="333"/>
      <c r="Q28" s="22"/>
      <c r="R28" s="22"/>
      <c r="S28" s="22"/>
      <c r="T28" s="22"/>
      <c r="U28" s="22"/>
      <c r="V28" s="22"/>
      <c r="W28" s="333" t="s">
        <v>35</v>
      </c>
      <c r="X28" s="333"/>
      <c r="Y28" s="333"/>
      <c r="Z28" s="333"/>
      <c r="AA28" s="333"/>
      <c r="AB28" s="333"/>
      <c r="AC28" s="333"/>
      <c r="AD28" s="333"/>
      <c r="AE28" s="333"/>
      <c r="AF28" s="22"/>
      <c r="AG28" s="22"/>
      <c r="AH28" s="22"/>
      <c r="AI28" s="22"/>
      <c r="AJ28" s="22"/>
      <c r="AK28" s="333" t="s">
        <v>36</v>
      </c>
      <c r="AL28" s="333"/>
      <c r="AM28" s="333"/>
      <c r="AN28" s="333"/>
      <c r="AO28" s="333"/>
      <c r="AP28" s="22"/>
      <c r="AQ28" s="22"/>
      <c r="AR28" s="25"/>
    </row>
    <row r="29" spans="2:71" s="2" customFormat="1" ht="14.45" customHeight="1">
      <c r="B29" s="26"/>
      <c r="C29" s="27"/>
      <c r="D29" s="19" t="s">
        <v>37</v>
      </c>
      <c r="E29" s="27"/>
      <c r="F29" s="19" t="s">
        <v>38</v>
      </c>
      <c r="G29" s="27"/>
      <c r="H29" s="27"/>
      <c r="I29" s="27"/>
      <c r="J29" s="27"/>
      <c r="K29" s="27"/>
      <c r="L29" s="328">
        <v>0.21</v>
      </c>
      <c r="M29" s="327"/>
      <c r="N29" s="327"/>
      <c r="O29" s="327"/>
      <c r="P29" s="327"/>
      <c r="Q29" s="27"/>
      <c r="R29" s="27"/>
      <c r="S29" s="27"/>
      <c r="T29" s="27"/>
      <c r="U29" s="27"/>
      <c r="V29" s="27"/>
      <c r="W29" s="326">
        <f>AK26</f>
        <v>0</v>
      </c>
      <c r="X29" s="327"/>
      <c r="Y29" s="327"/>
      <c r="Z29" s="327"/>
      <c r="AA29" s="327"/>
      <c r="AB29" s="327"/>
      <c r="AC29" s="327"/>
      <c r="AD29" s="327"/>
      <c r="AE29" s="327"/>
      <c r="AF29" s="27"/>
      <c r="AG29" s="27"/>
      <c r="AH29" s="27"/>
      <c r="AI29" s="27"/>
      <c r="AJ29" s="27"/>
      <c r="AK29" s="326">
        <f>W29*0.21</f>
        <v>0</v>
      </c>
      <c r="AL29" s="327"/>
      <c r="AM29" s="327"/>
      <c r="AN29" s="327"/>
      <c r="AO29" s="327"/>
      <c r="AP29" s="27"/>
      <c r="AQ29" s="27"/>
      <c r="AR29" s="28"/>
    </row>
    <row r="30" spans="2:71" s="2" customFormat="1" ht="14.45" customHeight="1">
      <c r="B30" s="26"/>
      <c r="C30" s="27"/>
      <c r="D30" s="27"/>
      <c r="E30" s="27"/>
      <c r="F30" s="19" t="s">
        <v>39</v>
      </c>
      <c r="G30" s="27"/>
      <c r="H30" s="27"/>
      <c r="I30" s="27"/>
      <c r="J30" s="27"/>
      <c r="K30" s="27"/>
      <c r="L30" s="328">
        <v>0.15</v>
      </c>
      <c r="M30" s="327"/>
      <c r="N30" s="327"/>
      <c r="O30" s="327"/>
      <c r="P30" s="327"/>
      <c r="Q30" s="27"/>
      <c r="R30" s="27"/>
      <c r="S30" s="27"/>
      <c r="T30" s="27"/>
      <c r="U30" s="27"/>
      <c r="V30" s="27"/>
      <c r="W30" s="326">
        <f>ROUND(BA94, 2)</f>
        <v>0</v>
      </c>
      <c r="X30" s="327"/>
      <c r="Y30" s="327"/>
      <c r="Z30" s="327"/>
      <c r="AA30" s="327"/>
      <c r="AB30" s="327"/>
      <c r="AC30" s="327"/>
      <c r="AD30" s="327"/>
      <c r="AE30" s="327"/>
      <c r="AF30" s="27"/>
      <c r="AG30" s="27"/>
      <c r="AH30" s="27"/>
      <c r="AI30" s="27"/>
      <c r="AJ30" s="27"/>
      <c r="AK30" s="326">
        <f>ROUND(AW94, 2)</f>
        <v>0</v>
      </c>
      <c r="AL30" s="327"/>
      <c r="AM30" s="327"/>
      <c r="AN30" s="327"/>
      <c r="AO30" s="327"/>
      <c r="AP30" s="27"/>
      <c r="AQ30" s="27"/>
      <c r="AR30" s="28"/>
    </row>
    <row r="31" spans="2:71" s="2" customFormat="1" ht="14.45" hidden="1" customHeight="1">
      <c r="B31" s="26"/>
      <c r="C31" s="27"/>
      <c r="D31" s="27"/>
      <c r="E31" s="27"/>
      <c r="F31" s="19" t="s">
        <v>40</v>
      </c>
      <c r="G31" s="27"/>
      <c r="H31" s="27"/>
      <c r="I31" s="27"/>
      <c r="J31" s="27"/>
      <c r="K31" s="27"/>
      <c r="L31" s="328">
        <v>0.21</v>
      </c>
      <c r="M31" s="327"/>
      <c r="N31" s="327"/>
      <c r="O31" s="327"/>
      <c r="P31" s="327"/>
      <c r="Q31" s="27"/>
      <c r="R31" s="27"/>
      <c r="S31" s="27"/>
      <c r="T31" s="27"/>
      <c r="U31" s="27"/>
      <c r="V31" s="27"/>
      <c r="W31" s="326">
        <f>ROUND(BB94, 2)</f>
        <v>0</v>
      </c>
      <c r="X31" s="327"/>
      <c r="Y31" s="327"/>
      <c r="Z31" s="327"/>
      <c r="AA31" s="327"/>
      <c r="AB31" s="327"/>
      <c r="AC31" s="327"/>
      <c r="AD31" s="327"/>
      <c r="AE31" s="327"/>
      <c r="AF31" s="27"/>
      <c r="AG31" s="27"/>
      <c r="AH31" s="27"/>
      <c r="AI31" s="27"/>
      <c r="AJ31" s="27"/>
      <c r="AK31" s="326">
        <v>0</v>
      </c>
      <c r="AL31" s="327"/>
      <c r="AM31" s="327"/>
      <c r="AN31" s="327"/>
      <c r="AO31" s="327"/>
      <c r="AP31" s="27"/>
      <c r="AQ31" s="27"/>
      <c r="AR31" s="28"/>
    </row>
    <row r="32" spans="2:71" s="2" customFormat="1" ht="14.45" hidden="1" customHeight="1">
      <c r="B32" s="26"/>
      <c r="C32" s="27"/>
      <c r="D32" s="27"/>
      <c r="E32" s="27"/>
      <c r="F32" s="19" t="s">
        <v>41</v>
      </c>
      <c r="G32" s="27"/>
      <c r="H32" s="27"/>
      <c r="I32" s="27"/>
      <c r="J32" s="27"/>
      <c r="K32" s="27"/>
      <c r="L32" s="328">
        <v>0.15</v>
      </c>
      <c r="M32" s="327"/>
      <c r="N32" s="327"/>
      <c r="O32" s="327"/>
      <c r="P32" s="327"/>
      <c r="Q32" s="27"/>
      <c r="R32" s="27"/>
      <c r="S32" s="27"/>
      <c r="T32" s="27"/>
      <c r="U32" s="27"/>
      <c r="V32" s="27"/>
      <c r="W32" s="326">
        <f>ROUND(BC94, 2)</f>
        <v>0</v>
      </c>
      <c r="X32" s="327"/>
      <c r="Y32" s="327"/>
      <c r="Z32" s="327"/>
      <c r="AA32" s="327"/>
      <c r="AB32" s="327"/>
      <c r="AC32" s="327"/>
      <c r="AD32" s="327"/>
      <c r="AE32" s="327"/>
      <c r="AF32" s="27"/>
      <c r="AG32" s="27"/>
      <c r="AH32" s="27"/>
      <c r="AI32" s="27"/>
      <c r="AJ32" s="27"/>
      <c r="AK32" s="326">
        <v>0</v>
      </c>
      <c r="AL32" s="327"/>
      <c r="AM32" s="327"/>
      <c r="AN32" s="327"/>
      <c r="AO32" s="327"/>
      <c r="AP32" s="27"/>
      <c r="AQ32" s="27"/>
      <c r="AR32" s="28"/>
    </row>
    <row r="33" spans="2:44" s="2" customFormat="1" ht="14.45" hidden="1" customHeight="1">
      <c r="B33" s="26"/>
      <c r="C33" s="27"/>
      <c r="D33" s="27"/>
      <c r="E33" s="27"/>
      <c r="F33" s="19" t="s">
        <v>42</v>
      </c>
      <c r="G33" s="27"/>
      <c r="H33" s="27"/>
      <c r="I33" s="27"/>
      <c r="J33" s="27"/>
      <c r="K33" s="27"/>
      <c r="L33" s="328">
        <v>0</v>
      </c>
      <c r="M33" s="327"/>
      <c r="N33" s="327"/>
      <c r="O33" s="327"/>
      <c r="P33" s="327"/>
      <c r="Q33" s="27"/>
      <c r="R33" s="27"/>
      <c r="S33" s="27"/>
      <c r="T33" s="27"/>
      <c r="U33" s="27"/>
      <c r="V33" s="27"/>
      <c r="W33" s="326">
        <f>ROUND(BD94, 2)</f>
        <v>0</v>
      </c>
      <c r="X33" s="327"/>
      <c r="Y33" s="327"/>
      <c r="Z33" s="327"/>
      <c r="AA33" s="327"/>
      <c r="AB33" s="327"/>
      <c r="AC33" s="327"/>
      <c r="AD33" s="327"/>
      <c r="AE33" s="327"/>
      <c r="AF33" s="27"/>
      <c r="AG33" s="27"/>
      <c r="AH33" s="27"/>
      <c r="AI33" s="27"/>
      <c r="AJ33" s="27"/>
      <c r="AK33" s="326">
        <v>0</v>
      </c>
      <c r="AL33" s="327"/>
      <c r="AM33" s="327"/>
      <c r="AN33" s="327"/>
      <c r="AO33" s="327"/>
      <c r="AP33" s="27"/>
      <c r="AQ33" s="27"/>
      <c r="AR33" s="28"/>
    </row>
    <row r="34" spans="2:44" s="1" customFormat="1" ht="6.95" customHeight="1"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5"/>
    </row>
    <row r="35" spans="2:44" s="1" customFormat="1" ht="25.9" customHeight="1">
      <c r="B35" s="21"/>
      <c r="C35" s="29"/>
      <c r="D35" s="30" t="s">
        <v>43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44</v>
      </c>
      <c r="U35" s="31"/>
      <c r="V35" s="31"/>
      <c r="W35" s="31"/>
      <c r="X35" s="334" t="s">
        <v>45</v>
      </c>
      <c r="Y35" s="335"/>
      <c r="Z35" s="335"/>
      <c r="AA35" s="335"/>
      <c r="AB35" s="335"/>
      <c r="AC35" s="31"/>
      <c r="AD35" s="31"/>
      <c r="AE35" s="31"/>
      <c r="AF35" s="31"/>
      <c r="AG35" s="31"/>
      <c r="AH35" s="31"/>
      <c r="AI35" s="31"/>
      <c r="AJ35" s="31"/>
      <c r="AK35" s="336">
        <f>AK29+AK26</f>
        <v>0</v>
      </c>
      <c r="AL35" s="335"/>
      <c r="AM35" s="335"/>
      <c r="AN35" s="335"/>
      <c r="AO35" s="337"/>
      <c r="AP35" s="29"/>
      <c r="AQ35" s="29"/>
      <c r="AR35" s="25"/>
    </row>
    <row r="36" spans="2:44" s="1" customFormat="1" ht="6.95" customHeight="1"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5"/>
    </row>
    <row r="37" spans="2:44" s="1" customFormat="1" ht="14.45" customHeight="1"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5"/>
    </row>
    <row r="38" spans="2:44" ht="14.45" customHeight="1">
      <c r="B38" s="12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1"/>
    </row>
    <row r="39" spans="2:44" ht="14.45" customHeight="1">
      <c r="B39" s="12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1"/>
    </row>
    <row r="40" spans="2:44" ht="14.45" customHeight="1">
      <c r="B40" s="12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1"/>
    </row>
    <row r="41" spans="2:44" ht="14.45" customHeight="1">
      <c r="B41" s="12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1"/>
    </row>
    <row r="42" spans="2:44" ht="14.45" customHeight="1">
      <c r="B42" s="12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1"/>
    </row>
    <row r="43" spans="2:44" ht="14.45" customHeight="1">
      <c r="B43" s="12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1"/>
    </row>
    <row r="44" spans="2:44" ht="14.45" customHeight="1">
      <c r="B44" s="12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1"/>
    </row>
    <row r="45" spans="2:44" ht="14.45" customHeight="1">
      <c r="B45" s="12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1"/>
    </row>
    <row r="46" spans="2:44" ht="14.45" customHeight="1">
      <c r="B46" s="12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1"/>
    </row>
    <row r="47" spans="2:44" ht="14.45" customHeight="1">
      <c r="B47" s="12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1"/>
    </row>
    <row r="48" spans="2:44" ht="14.45" customHeight="1">
      <c r="B48" s="12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1"/>
    </row>
    <row r="49" spans="2:44" s="1" customFormat="1" ht="14.45" customHeight="1">
      <c r="B49" s="21"/>
      <c r="C49" s="22"/>
      <c r="D49" s="33" t="s">
        <v>46</v>
      </c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3" t="s">
        <v>47</v>
      </c>
      <c r="AI49" s="34"/>
      <c r="AJ49" s="34"/>
      <c r="AK49" s="34"/>
      <c r="AL49" s="34"/>
      <c r="AM49" s="34"/>
      <c r="AN49" s="34"/>
      <c r="AO49" s="34"/>
      <c r="AP49" s="22"/>
      <c r="AQ49" s="22"/>
      <c r="AR49" s="25"/>
    </row>
    <row r="50" spans="2:44">
      <c r="B50" s="12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1"/>
    </row>
    <row r="51" spans="2:44">
      <c r="B51" s="12"/>
      <c r="C51" s="13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1"/>
    </row>
    <row r="52" spans="2:44">
      <c r="B52" s="12"/>
      <c r="C52" s="13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1"/>
    </row>
    <row r="53" spans="2:44">
      <c r="B53" s="12"/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1"/>
    </row>
    <row r="54" spans="2:44">
      <c r="B54" s="12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1"/>
    </row>
    <row r="55" spans="2:44">
      <c r="B55" s="12"/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1"/>
    </row>
    <row r="56" spans="2:44">
      <c r="B56" s="12"/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1"/>
    </row>
    <row r="57" spans="2:44">
      <c r="B57" s="12"/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1"/>
    </row>
    <row r="58" spans="2:44">
      <c r="B58" s="12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1"/>
    </row>
    <row r="59" spans="2:44">
      <c r="B59" s="12"/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1"/>
    </row>
    <row r="60" spans="2:44" s="1" customFormat="1" ht="12.75">
      <c r="B60" s="21"/>
      <c r="C60" s="22"/>
      <c r="D60" s="35" t="s">
        <v>48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5" t="s">
        <v>49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5" t="s">
        <v>48</v>
      </c>
      <c r="AI60" s="24"/>
      <c r="AJ60" s="24"/>
      <c r="AK60" s="24"/>
      <c r="AL60" s="24"/>
      <c r="AM60" s="35" t="s">
        <v>49</v>
      </c>
      <c r="AN60" s="24"/>
      <c r="AO60" s="24"/>
      <c r="AP60" s="22"/>
      <c r="AQ60" s="22"/>
      <c r="AR60" s="25"/>
    </row>
    <row r="61" spans="2:44">
      <c r="B61" s="12"/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1"/>
    </row>
    <row r="62" spans="2:44">
      <c r="B62" s="12"/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1"/>
    </row>
    <row r="63" spans="2:44">
      <c r="B63" s="12"/>
      <c r="C63" s="13"/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1"/>
    </row>
    <row r="64" spans="2:44" s="1" customFormat="1" ht="12.75">
      <c r="B64" s="21"/>
      <c r="C64" s="22"/>
      <c r="D64" s="33" t="s">
        <v>50</v>
      </c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3" t="s">
        <v>51</v>
      </c>
      <c r="AI64" s="34"/>
      <c r="AJ64" s="34"/>
      <c r="AK64" s="34"/>
      <c r="AL64" s="34"/>
      <c r="AM64" s="34"/>
      <c r="AN64" s="34"/>
      <c r="AO64" s="34"/>
      <c r="AP64" s="22"/>
      <c r="AQ64" s="22"/>
      <c r="AR64" s="25"/>
    </row>
    <row r="65" spans="2:44">
      <c r="B65" s="12"/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1"/>
    </row>
    <row r="66" spans="2:44">
      <c r="B66" s="12"/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1"/>
    </row>
    <row r="67" spans="2:44">
      <c r="B67" s="12"/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1"/>
    </row>
    <row r="68" spans="2:44">
      <c r="B68" s="12"/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1"/>
    </row>
    <row r="69" spans="2:44">
      <c r="B69" s="12"/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1"/>
    </row>
    <row r="70" spans="2:44">
      <c r="B70" s="12"/>
      <c r="C70" s="13"/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1"/>
    </row>
    <row r="71" spans="2:44">
      <c r="B71" s="12"/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1"/>
    </row>
    <row r="72" spans="2:44">
      <c r="B72" s="12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1"/>
    </row>
    <row r="73" spans="2:44">
      <c r="B73" s="12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1"/>
    </row>
    <row r="74" spans="2:44">
      <c r="B74" s="12"/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1"/>
    </row>
    <row r="75" spans="2:44" s="1" customFormat="1" ht="12.75">
      <c r="B75" s="21"/>
      <c r="C75" s="22"/>
      <c r="D75" s="35" t="s">
        <v>48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5" t="s">
        <v>49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5" t="s">
        <v>48</v>
      </c>
      <c r="AI75" s="24"/>
      <c r="AJ75" s="24"/>
      <c r="AK75" s="24"/>
      <c r="AL75" s="24"/>
      <c r="AM75" s="35" t="s">
        <v>49</v>
      </c>
      <c r="AN75" s="24"/>
      <c r="AO75" s="24"/>
      <c r="AP75" s="22"/>
      <c r="AQ75" s="22"/>
      <c r="AR75" s="25"/>
    </row>
    <row r="76" spans="2:44" s="1" customFormat="1">
      <c r="B76" s="21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5"/>
    </row>
    <row r="77" spans="2:44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25"/>
    </row>
    <row r="81" spans="1:91" s="1" customFormat="1" ht="6.95" customHeight="1"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N81" s="39"/>
      <c r="AO81" s="39"/>
      <c r="AP81" s="39"/>
      <c r="AQ81" s="39"/>
      <c r="AR81" s="25"/>
    </row>
    <row r="82" spans="1:91" s="1" customFormat="1" ht="24.95" customHeight="1">
      <c r="B82" s="21"/>
      <c r="C82" s="14" t="s">
        <v>52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5"/>
    </row>
    <row r="83" spans="1:91" s="1" customFormat="1" ht="6.95" customHeight="1">
      <c r="B83" s="21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5"/>
    </row>
    <row r="84" spans="1:91" s="3" customFormat="1" ht="12" customHeight="1">
      <c r="B84" s="40"/>
      <c r="C84" s="19" t="s">
        <v>12</v>
      </c>
      <c r="D84" s="41"/>
      <c r="E84" s="41"/>
      <c r="F84" s="41"/>
      <c r="G84" s="41"/>
      <c r="H84" s="41"/>
      <c r="I84" s="41"/>
      <c r="J84" s="41"/>
      <c r="K84" s="41"/>
      <c r="L84" s="41" t="str">
        <f>K5</f>
        <v>190/1910</v>
      </c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  <c r="AF84" s="41"/>
      <c r="AG84" s="41"/>
      <c r="AH84" s="41"/>
      <c r="AI84" s="41"/>
      <c r="AJ84" s="41"/>
      <c r="AK84" s="41"/>
      <c r="AL84" s="41"/>
      <c r="AM84" s="41"/>
      <c r="AN84" s="41"/>
      <c r="AO84" s="41"/>
      <c r="AP84" s="41"/>
      <c r="AQ84" s="41"/>
      <c r="AR84" s="42"/>
    </row>
    <row r="85" spans="1:91" s="4" customFormat="1" ht="36.950000000000003" customHeight="1">
      <c r="B85" s="43"/>
      <c r="C85" s="44" t="s">
        <v>14</v>
      </c>
      <c r="D85" s="45"/>
      <c r="E85" s="45"/>
      <c r="F85" s="45"/>
      <c r="G85" s="45"/>
      <c r="H85" s="45"/>
      <c r="I85" s="45"/>
      <c r="J85" s="45"/>
      <c r="K85" s="45"/>
      <c r="L85" s="339" t="str">
        <f>K6</f>
        <v>Revitalizace sportovního areálu v Holicích  - Zpevněné plochy -  1. ČÁST</v>
      </c>
      <c r="M85" s="340"/>
      <c r="N85" s="340"/>
      <c r="O85" s="340"/>
      <c r="P85" s="340"/>
      <c r="Q85" s="340"/>
      <c r="R85" s="340"/>
      <c r="S85" s="340"/>
      <c r="T85" s="340"/>
      <c r="U85" s="340"/>
      <c r="V85" s="340"/>
      <c r="W85" s="340"/>
      <c r="X85" s="340"/>
      <c r="Y85" s="340"/>
      <c r="Z85" s="340"/>
      <c r="AA85" s="340"/>
      <c r="AB85" s="340"/>
      <c r="AC85" s="340"/>
      <c r="AD85" s="340"/>
      <c r="AE85" s="340"/>
      <c r="AF85" s="340"/>
      <c r="AG85" s="340"/>
      <c r="AH85" s="340"/>
      <c r="AI85" s="340"/>
      <c r="AJ85" s="340"/>
      <c r="AK85" s="340"/>
      <c r="AL85" s="340"/>
      <c r="AM85" s="340"/>
      <c r="AN85" s="340"/>
      <c r="AO85" s="340"/>
      <c r="AP85" s="45"/>
      <c r="AQ85" s="45"/>
      <c r="AR85" s="46"/>
    </row>
    <row r="86" spans="1:91" s="1" customFormat="1" ht="6.95" customHeight="1">
      <c r="B86" s="21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5"/>
    </row>
    <row r="87" spans="1:91" s="1" customFormat="1" ht="12" customHeight="1">
      <c r="B87" s="21"/>
      <c r="C87" s="19" t="s">
        <v>18</v>
      </c>
      <c r="D87" s="22"/>
      <c r="E87" s="22"/>
      <c r="F87" s="22"/>
      <c r="G87" s="22"/>
      <c r="H87" s="22"/>
      <c r="I87" s="22"/>
      <c r="J87" s="22"/>
      <c r="K87" s="22"/>
      <c r="L87" s="47" t="str">
        <f>IF(K8="","",K8)</f>
        <v>Holice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9" t="s">
        <v>20</v>
      </c>
      <c r="AJ87" s="22"/>
      <c r="AK87" s="22"/>
      <c r="AL87" s="22"/>
      <c r="AM87" s="341" t="str">
        <f>IF(AN8= "","",AN8)</f>
        <v>10. 6. 2019</v>
      </c>
      <c r="AN87" s="341"/>
      <c r="AO87" s="22"/>
      <c r="AP87" s="22"/>
      <c r="AQ87" s="22"/>
      <c r="AR87" s="25"/>
    </row>
    <row r="88" spans="1:91" s="1" customFormat="1" ht="6.95" customHeight="1">
      <c r="B88" s="21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5"/>
    </row>
    <row r="89" spans="1:91" s="1" customFormat="1" ht="15.2" customHeight="1">
      <c r="B89" s="21"/>
      <c r="C89" s="19" t="s">
        <v>22</v>
      </c>
      <c r="D89" s="22"/>
      <c r="E89" s="22"/>
      <c r="F89" s="22"/>
      <c r="G89" s="22"/>
      <c r="H89" s="22"/>
      <c r="I89" s="22"/>
      <c r="J89" s="22"/>
      <c r="K89" s="22"/>
      <c r="L89" s="41" t="str">
        <f>IF(E11= "","",E11)</f>
        <v xml:space="preserve"> 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9" t="s">
        <v>27</v>
      </c>
      <c r="AJ89" s="22"/>
      <c r="AK89" s="22"/>
      <c r="AL89" s="22"/>
      <c r="AM89" s="311" t="str">
        <f>IF(E17="","",E17)</f>
        <v>VIAPROJEKT s.r.o. HK</v>
      </c>
      <c r="AN89" s="312"/>
      <c r="AO89" s="312"/>
      <c r="AP89" s="312"/>
      <c r="AQ89" s="22"/>
      <c r="AR89" s="25"/>
      <c r="AS89" s="305" t="s">
        <v>53</v>
      </c>
      <c r="AT89" s="306"/>
      <c r="AU89" s="48"/>
      <c r="AV89" s="48"/>
      <c r="AW89" s="48"/>
      <c r="AX89" s="48"/>
      <c r="AY89" s="48"/>
      <c r="AZ89" s="48"/>
      <c r="BA89" s="48"/>
      <c r="BB89" s="48"/>
      <c r="BC89" s="48"/>
      <c r="BD89" s="49"/>
    </row>
    <row r="90" spans="1:91" s="1" customFormat="1" ht="15.2" customHeight="1">
      <c r="B90" s="21"/>
      <c r="C90" s="19" t="s">
        <v>26</v>
      </c>
      <c r="D90" s="22"/>
      <c r="E90" s="22"/>
      <c r="F90" s="22"/>
      <c r="G90" s="22"/>
      <c r="H90" s="22"/>
      <c r="I90" s="22"/>
      <c r="J90" s="22"/>
      <c r="K90" s="22"/>
      <c r="L90" s="41" t="str">
        <f>IF(E14="","",E14)</f>
        <v xml:space="preserve"> </v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9" t="s">
        <v>30</v>
      </c>
      <c r="AJ90" s="22"/>
      <c r="AK90" s="22"/>
      <c r="AL90" s="22"/>
      <c r="AM90" s="311" t="str">
        <f>IF(E20="","",E20)</f>
        <v>B.Burešová</v>
      </c>
      <c r="AN90" s="312"/>
      <c r="AO90" s="312"/>
      <c r="AP90" s="312"/>
      <c r="AQ90" s="22"/>
      <c r="AR90" s="25"/>
      <c r="AS90" s="307"/>
      <c r="AT90" s="308"/>
      <c r="AU90" s="50"/>
      <c r="AV90" s="50"/>
      <c r="AW90" s="50"/>
      <c r="AX90" s="50"/>
      <c r="AY90" s="50"/>
      <c r="AZ90" s="50"/>
      <c r="BA90" s="50"/>
      <c r="BB90" s="50"/>
      <c r="BC90" s="50"/>
      <c r="BD90" s="51"/>
    </row>
    <row r="91" spans="1:91" s="1" customFormat="1" ht="10.9" customHeight="1">
      <c r="B91" s="21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5"/>
      <c r="AS91" s="309"/>
      <c r="AT91" s="310"/>
      <c r="AU91" s="52"/>
      <c r="AV91" s="52"/>
      <c r="AW91" s="52"/>
      <c r="AX91" s="52"/>
      <c r="AY91" s="52"/>
      <c r="AZ91" s="52"/>
      <c r="BA91" s="52"/>
      <c r="BB91" s="52"/>
      <c r="BC91" s="52"/>
      <c r="BD91" s="53"/>
    </row>
    <row r="92" spans="1:91" s="1" customFormat="1" ht="29.25" customHeight="1">
      <c r="B92" s="21"/>
      <c r="C92" s="338" t="s">
        <v>54</v>
      </c>
      <c r="D92" s="314"/>
      <c r="E92" s="314"/>
      <c r="F92" s="314"/>
      <c r="G92" s="314"/>
      <c r="H92" s="54"/>
      <c r="I92" s="313" t="s">
        <v>55</v>
      </c>
      <c r="J92" s="314"/>
      <c r="K92" s="314"/>
      <c r="L92" s="314"/>
      <c r="M92" s="314"/>
      <c r="N92" s="314"/>
      <c r="O92" s="314"/>
      <c r="P92" s="314"/>
      <c r="Q92" s="314"/>
      <c r="R92" s="314"/>
      <c r="S92" s="314"/>
      <c r="T92" s="314"/>
      <c r="U92" s="314"/>
      <c r="V92" s="314"/>
      <c r="W92" s="314"/>
      <c r="X92" s="314"/>
      <c r="Y92" s="314"/>
      <c r="Z92" s="314"/>
      <c r="AA92" s="314"/>
      <c r="AB92" s="314"/>
      <c r="AC92" s="314"/>
      <c r="AD92" s="314"/>
      <c r="AE92" s="314"/>
      <c r="AF92" s="314"/>
      <c r="AG92" s="342" t="s">
        <v>56</v>
      </c>
      <c r="AH92" s="314"/>
      <c r="AI92" s="314"/>
      <c r="AJ92" s="314"/>
      <c r="AK92" s="314"/>
      <c r="AL92" s="314"/>
      <c r="AM92" s="314"/>
      <c r="AN92" s="313" t="s">
        <v>57</v>
      </c>
      <c r="AO92" s="314"/>
      <c r="AP92" s="315"/>
      <c r="AQ92" s="55" t="s">
        <v>58</v>
      </c>
      <c r="AR92" s="25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</row>
    <row r="93" spans="1:91" s="1" customFormat="1" ht="10.9" customHeight="1">
      <c r="B93" s="21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5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</row>
    <row r="94" spans="1:91" s="5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321">
        <f>ROUND(AG95,2)</f>
        <v>0</v>
      </c>
      <c r="AH94" s="321"/>
      <c r="AI94" s="321"/>
      <c r="AJ94" s="321"/>
      <c r="AK94" s="321"/>
      <c r="AL94" s="321"/>
      <c r="AM94" s="321"/>
      <c r="AN94" s="322">
        <f>AN95</f>
        <v>0</v>
      </c>
      <c r="AO94" s="322"/>
      <c r="AP94" s="322"/>
      <c r="AQ94" s="65" t="s">
        <v>1</v>
      </c>
      <c r="AR94" s="66"/>
      <c r="AS94" s="67">
        <f>ROUND(AS95,2)</f>
        <v>0</v>
      </c>
      <c r="AT94" s="68">
        <f t="shared" ref="AT94:AT99" si="0">ROUND(SUM(AV94:AW94),2)</f>
        <v>0</v>
      </c>
      <c r="AU94" s="69">
        <f>ROUND(AU95,5)</f>
        <v>5155.5771100000002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E94" s="95"/>
      <c r="BS94" s="71" t="s">
        <v>72</v>
      </c>
      <c r="BT94" s="71" t="s">
        <v>73</v>
      </c>
      <c r="BU94" s="72" t="s">
        <v>74</v>
      </c>
      <c r="BV94" s="71" t="s">
        <v>75</v>
      </c>
      <c r="BW94" s="71" t="s">
        <v>5</v>
      </c>
      <c r="BX94" s="71" t="s">
        <v>76</v>
      </c>
      <c r="CL94" s="71" t="s">
        <v>1</v>
      </c>
    </row>
    <row r="95" spans="1:91" s="6" customFormat="1" ht="16.5" customHeight="1">
      <c r="B95" s="73"/>
      <c r="C95" s="74"/>
      <c r="D95" s="343" t="s">
        <v>72</v>
      </c>
      <c r="E95" s="343"/>
      <c r="F95" s="343"/>
      <c r="G95" s="343"/>
      <c r="H95" s="343"/>
      <c r="I95" s="75"/>
      <c r="J95" s="343" t="s">
        <v>664</v>
      </c>
      <c r="K95" s="343"/>
      <c r="L95" s="343"/>
      <c r="M95" s="343"/>
      <c r="N95" s="343"/>
      <c r="O95" s="343"/>
      <c r="P95" s="343"/>
      <c r="Q95" s="343"/>
      <c r="R95" s="343"/>
      <c r="S95" s="343"/>
      <c r="T95" s="343"/>
      <c r="U95" s="343"/>
      <c r="V95" s="343"/>
      <c r="W95" s="343"/>
      <c r="X95" s="343"/>
      <c r="Y95" s="343"/>
      <c r="Z95" s="343"/>
      <c r="AA95" s="343"/>
      <c r="AB95" s="343"/>
      <c r="AC95" s="343"/>
      <c r="AD95" s="343"/>
      <c r="AE95" s="343"/>
      <c r="AF95" s="343"/>
      <c r="AG95" s="318">
        <f>ROUND(SUM(AG96:AG100),2)</f>
        <v>0</v>
      </c>
      <c r="AH95" s="317"/>
      <c r="AI95" s="317"/>
      <c r="AJ95" s="317"/>
      <c r="AK95" s="317"/>
      <c r="AL95" s="317"/>
      <c r="AM95" s="317"/>
      <c r="AN95" s="316">
        <f>SUM(AN96:AQ100)</f>
        <v>0</v>
      </c>
      <c r="AO95" s="317"/>
      <c r="AP95" s="317"/>
      <c r="AQ95" s="76" t="s">
        <v>77</v>
      </c>
      <c r="AR95" s="77"/>
      <c r="AS95" s="78">
        <f>ROUND(SUM(AS96:AS99),2)</f>
        <v>0</v>
      </c>
      <c r="AT95" s="79">
        <f t="shared" si="0"/>
        <v>0</v>
      </c>
      <c r="AU95" s="80">
        <f>ROUND(SUM(AU96:AU99),5)</f>
        <v>5155.5771100000002</v>
      </c>
      <c r="AV95" s="79">
        <f>ROUND(AZ95*L29,2)</f>
        <v>0</v>
      </c>
      <c r="AW95" s="79">
        <f>ROUND(BA95*L30,2)</f>
        <v>0</v>
      </c>
      <c r="AX95" s="79">
        <f>ROUND(BB95*L29,2)</f>
        <v>0</v>
      </c>
      <c r="AY95" s="79">
        <f>ROUND(BC95*L30,2)</f>
        <v>0</v>
      </c>
      <c r="AZ95" s="79">
        <f>ROUND(SUM(AZ96:AZ99),2)</f>
        <v>0</v>
      </c>
      <c r="BA95" s="79">
        <f>ROUND(SUM(BA96:BA99),2)</f>
        <v>0</v>
      </c>
      <c r="BB95" s="79">
        <f>ROUND(SUM(BB96:BB99),2)</f>
        <v>0</v>
      </c>
      <c r="BC95" s="79">
        <f>ROUND(SUM(BC96:BC99),2)</f>
        <v>0</v>
      </c>
      <c r="BD95" s="81">
        <f>ROUND(SUM(BD96:BD99),2)</f>
        <v>0</v>
      </c>
      <c r="BE95" s="109"/>
      <c r="BS95" s="82" t="s">
        <v>72</v>
      </c>
      <c r="BT95" s="82" t="s">
        <v>78</v>
      </c>
      <c r="BU95" s="82" t="s">
        <v>74</v>
      </c>
      <c r="BV95" s="82" t="s">
        <v>75</v>
      </c>
      <c r="BW95" s="82" t="s">
        <v>79</v>
      </c>
      <c r="BX95" s="82" t="s">
        <v>5</v>
      </c>
      <c r="CL95" s="82" t="s">
        <v>1</v>
      </c>
      <c r="CM95" s="82" t="s">
        <v>80</v>
      </c>
    </row>
    <row r="96" spans="1:91" s="3" customFormat="1" ht="16.5" customHeight="1">
      <c r="A96" s="83" t="s">
        <v>81</v>
      </c>
      <c r="B96" s="40"/>
      <c r="C96" s="84"/>
      <c r="D96" s="84"/>
      <c r="E96" s="304" t="s">
        <v>82</v>
      </c>
      <c r="F96" s="304"/>
      <c r="G96" s="304"/>
      <c r="H96" s="304"/>
      <c r="I96" s="304"/>
      <c r="J96" s="84"/>
      <c r="K96" s="304" t="s">
        <v>83</v>
      </c>
      <c r="L96" s="304"/>
      <c r="M96" s="304"/>
      <c r="N96" s="304"/>
      <c r="O96" s="304"/>
      <c r="P96" s="304"/>
      <c r="Q96" s="304"/>
      <c r="R96" s="304"/>
      <c r="S96" s="304"/>
      <c r="T96" s="304"/>
      <c r="U96" s="304"/>
      <c r="V96" s="304"/>
      <c r="W96" s="304"/>
      <c r="X96" s="304"/>
      <c r="Y96" s="304"/>
      <c r="Z96" s="304"/>
      <c r="AA96" s="304"/>
      <c r="AB96" s="304"/>
      <c r="AC96" s="304"/>
      <c r="AD96" s="304"/>
      <c r="AE96" s="304"/>
      <c r="AF96" s="304"/>
      <c r="AG96" s="319">
        <f>'a - Přípravné práce'!J32</f>
        <v>0</v>
      </c>
      <c r="AH96" s="320"/>
      <c r="AI96" s="320"/>
      <c r="AJ96" s="320"/>
      <c r="AK96" s="320"/>
      <c r="AL96" s="320"/>
      <c r="AM96" s="320"/>
      <c r="AN96" s="319">
        <f t="shared" ref="AN96:AN99" si="1">SUM(AG96,AT96)</f>
        <v>0</v>
      </c>
      <c r="AO96" s="320"/>
      <c r="AP96" s="320"/>
      <c r="AQ96" s="85" t="s">
        <v>84</v>
      </c>
      <c r="AR96" s="42"/>
      <c r="AS96" s="86">
        <v>0</v>
      </c>
      <c r="AT96" s="87">
        <f t="shared" si="0"/>
        <v>0</v>
      </c>
      <c r="AU96" s="88">
        <f>'a - Přípravné práce'!P124</f>
        <v>997.18613200000004</v>
      </c>
      <c r="AV96" s="87">
        <f>'a - Přípravné práce'!J35</f>
        <v>0</v>
      </c>
      <c r="AW96" s="87">
        <f>'a - Přípravné práce'!J36</f>
        <v>0</v>
      </c>
      <c r="AX96" s="87">
        <f>'a - Přípravné práce'!J37</f>
        <v>0</v>
      </c>
      <c r="AY96" s="87">
        <f>'a - Přípravné práce'!J38</f>
        <v>0</v>
      </c>
      <c r="AZ96" s="87">
        <f>'a - Přípravné práce'!F35</f>
        <v>0</v>
      </c>
      <c r="BA96" s="87">
        <f>'a - Přípravné práce'!F36</f>
        <v>0</v>
      </c>
      <c r="BB96" s="87">
        <f>'a - Přípravné práce'!F37</f>
        <v>0</v>
      </c>
      <c r="BC96" s="87">
        <f>'a - Přípravné práce'!F38</f>
        <v>0</v>
      </c>
      <c r="BD96" s="89">
        <f>'a - Přípravné práce'!F39</f>
        <v>0</v>
      </c>
      <c r="BT96" s="90" t="s">
        <v>80</v>
      </c>
      <c r="BV96" s="90" t="s">
        <v>75</v>
      </c>
      <c r="BW96" s="90" t="s">
        <v>85</v>
      </c>
      <c r="BX96" s="90" t="s">
        <v>79</v>
      </c>
      <c r="CL96" s="90" t="s">
        <v>1</v>
      </c>
    </row>
    <row r="97" spans="1:90" s="3" customFormat="1" ht="16.5" customHeight="1">
      <c r="A97" s="83" t="s">
        <v>81</v>
      </c>
      <c r="B97" s="40"/>
      <c r="C97" s="84"/>
      <c r="D97" s="84"/>
      <c r="E97" s="304" t="s">
        <v>86</v>
      </c>
      <c r="F97" s="304"/>
      <c r="G97" s="304"/>
      <c r="H97" s="304"/>
      <c r="I97" s="304"/>
      <c r="J97" s="84"/>
      <c r="K97" s="304" t="s">
        <v>665</v>
      </c>
      <c r="L97" s="304"/>
      <c r="M97" s="304"/>
      <c r="N97" s="304"/>
      <c r="O97" s="304"/>
      <c r="P97" s="304"/>
      <c r="Q97" s="304"/>
      <c r="R97" s="304"/>
      <c r="S97" s="304"/>
      <c r="T97" s="304"/>
      <c r="U97" s="304"/>
      <c r="V97" s="304"/>
      <c r="W97" s="304"/>
      <c r="X97" s="304"/>
      <c r="Y97" s="304"/>
      <c r="Z97" s="304"/>
      <c r="AA97" s="304"/>
      <c r="AB97" s="304"/>
      <c r="AC97" s="304"/>
      <c r="AD97" s="304"/>
      <c r="AE97" s="304"/>
      <c r="AF97" s="304"/>
      <c r="AG97" s="319">
        <f>'b - In-line dráha'!J32</f>
        <v>0</v>
      </c>
      <c r="AH97" s="320"/>
      <c r="AI97" s="320"/>
      <c r="AJ97" s="320"/>
      <c r="AK97" s="320"/>
      <c r="AL97" s="320"/>
      <c r="AM97" s="320"/>
      <c r="AN97" s="319">
        <f t="shared" si="1"/>
        <v>0</v>
      </c>
      <c r="AO97" s="320"/>
      <c r="AP97" s="320"/>
      <c r="AQ97" s="85" t="s">
        <v>84</v>
      </c>
      <c r="AR97" s="42"/>
      <c r="AS97" s="86">
        <v>0</v>
      </c>
      <c r="AT97" s="87">
        <f t="shared" si="0"/>
        <v>0</v>
      </c>
      <c r="AU97" s="88">
        <f>'b - In-line dráha'!P125</f>
        <v>250.52911799999998</v>
      </c>
      <c r="AV97" s="87">
        <f>'b - In-line dráha'!J35</f>
        <v>0</v>
      </c>
      <c r="AW97" s="87">
        <f>'b - In-line dráha'!J36</f>
        <v>0</v>
      </c>
      <c r="AX97" s="87">
        <f>'b - In-line dráha'!J37</f>
        <v>0</v>
      </c>
      <c r="AY97" s="87">
        <f>'b - In-line dráha'!J38</f>
        <v>0</v>
      </c>
      <c r="AZ97" s="87">
        <f>'b - In-line dráha'!F35</f>
        <v>0</v>
      </c>
      <c r="BA97" s="87">
        <f>'b - In-line dráha'!F36</f>
        <v>0</v>
      </c>
      <c r="BB97" s="87">
        <f>'b - In-line dráha'!F37</f>
        <v>0</v>
      </c>
      <c r="BC97" s="87">
        <f>'b - In-line dráha'!F38</f>
        <v>0</v>
      </c>
      <c r="BD97" s="89">
        <f>'b - In-line dráha'!F39</f>
        <v>0</v>
      </c>
      <c r="BE97" s="108"/>
      <c r="BT97" s="90" t="s">
        <v>80</v>
      </c>
      <c r="BV97" s="90" t="s">
        <v>75</v>
      </c>
      <c r="BW97" s="90" t="s">
        <v>87</v>
      </c>
      <c r="BX97" s="90" t="s">
        <v>79</v>
      </c>
      <c r="CL97" s="90" t="s">
        <v>1</v>
      </c>
    </row>
    <row r="98" spans="1:90" s="3" customFormat="1" ht="16.5" customHeight="1">
      <c r="A98" s="83" t="s">
        <v>81</v>
      </c>
      <c r="B98" s="40"/>
      <c r="C98" s="84"/>
      <c r="D98" s="84"/>
      <c r="E98" s="304" t="s">
        <v>88</v>
      </c>
      <c r="F98" s="304"/>
      <c r="G98" s="304"/>
      <c r="H98" s="304"/>
      <c r="I98" s="304"/>
      <c r="J98" s="84"/>
      <c r="K98" s="304" t="s">
        <v>666</v>
      </c>
      <c r="L98" s="304"/>
      <c r="M98" s="304"/>
      <c r="N98" s="304"/>
      <c r="O98" s="304"/>
      <c r="P98" s="304"/>
      <c r="Q98" s="304"/>
      <c r="R98" s="304"/>
      <c r="S98" s="304"/>
      <c r="T98" s="304"/>
      <c r="U98" s="304"/>
      <c r="V98" s="304"/>
      <c r="W98" s="304"/>
      <c r="X98" s="304"/>
      <c r="Y98" s="304"/>
      <c r="Z98" s="304"/>
      <c r="AA98" s="304"/>
      <c r="AB98" s="304"/>
      <c r="AC98" s="304"/>
      <c r="AD98" s="304"/>
      <c r="AE98" s="304"/>
      <c r="AF98" s="304"/>
      <c r="AG98" s="319">
        <f>'d - Komunikace a parkovac...'!J32</f>
        <v>0</v>
      </c>
      <c r="AH98" s="320"/>
      <c r="AI98" s="320"/>
      <c r="AJ98" s="320"/>
      <c r="AK98" s="320"/>
      <c r="AL98" s="320"/>
      <c r="AM98" s="320"/>
      <c r="AN98" s="319">
        <f t="shared" si="1"/>
        <v>0</v>
      </c>
      <c r="AO98" s="320"/>
      <c r="AP98" s="320"/>
      <c r="AQ98" s="85" t="s">
        <v>84</v>
      </c>
      <c r="AR98" s="42"/>
      <c r="AS98" s="86">
        <v>0</v>
      </c>
      <c r="AT98" s="87">
        <f t="shared" si="0"/>
        <v>0</v>
      </c>
      <c r="AU98" s="88">
        <f>'d - Komunikace a parkovac...'!P126</f>
        <v>2728.9506900000001</v>
      </c>
      <c r="AV98" s="87">
        <f>'d - Komunikace a parkovac...'!J35</f>
        <v>0</v>
      </c>
      <c r="AW98" s="87">
        <f>'d - Komunikace a parkovac...'!J36</f>
        <v>0</v>
      </c>
      <c r="AX98" s="87">
        <f>'d - Komunikace a parkovac...'!J37</f>
        <v>0</v>
      </c>
      <c r="AY98" s="87">
        <f>'d - Komunikace a parkovac...'!J38</f>
        <v>0</v>
      </c>
      <c r="AZ98" s="87">
        <f>'d - Komunikace a parkovac...'!F35</f>
        <v>0</v>
      </c>
      <c r="BA98" s="87">
        <f>'d - Komunikace a parkovac...'!F36</f>
        <v>0</v>
      </c>
      <c r="BB98" s="87">
        <f>'d - Komunikace a parkovac...'!F37</f>
        <v>0</v>
      </c>
      <c r="BC98" s="87">
        <f>'d - Komunikace a parkovac...'!F38</f>
        <v>0</v>
      </c>
      <c r="BD98" s="89">
        <f>'d - Komunikace a parkovac...'!F39</f>
        <v>0</v>
      </c>
      <c r="BT98" s="90" t="s">
        <v>80</v>
      </c>
      <c r="BV98" s="90" t="s">
        <v>75</v>
      </c>
      <c r="BW98" s="90" t="s">
        <v>89</v>
      </c>
      <c r="BX98" s="90" t="s">
        <v>79</v>
      </c>
      <c r="CL98" s="90" t="s">
        <v>1</v>
      </c>
    </row>
    <row r="99" spans="1:90" s="3" customFormat="1" ht="16.5" customHeight="1">
      <c r="A99" s="83" t="s">
        <v>81</v>
      </c>
      <c r="B99" s="40"/>
      <c r="C99" s="84"/>
      <c r="D99" s="84"/>
      <c r="E99" s="304" t="s">
        <v>90</v>
      </c>
      <c r="F99" s="304"/>
      <c r="G99" s="304"/>
      <c r="H99" s="304"/>
      <c r="I99" s="304"/>
      <c r="J99" s="84"/>
      <c r="K99" s="304" t="s">
        <v>91</v>
      </c>
      <c r="L99" s="304"/>
      <c r="M99" s="304"/>
      <c r="N99" s="304"/>
      <c r="O99" s="304"/>
      <c r="P99" s="304"/>
      <c r="Q99" s="304"/>
      <c r="R99" s="304"/>
      <c r="S99" s="304"/>
      <c r="T99" s="304"/>
      <c r="U99" s="304"/>
      <c r="V99" s="304"/>
      <c r="W99" s="304"/>
      <c r="X99" s="304"/>
      <c r="Y99" s="304"/>
      <c r="Z99" s="304"/>
      <c r="AA99" s="304"/>
      <c r="AB99" s="304"/>
      <c r="AC99" s="304"/>
      <c r="AD99" s="304"/>
      <c r="AE99" s="304"/>
      <c r="AF99" s="304"/>
      <c r="AG99" s="319">
        <f>'e - Terénní úpravy'!J32</f>
        <v>0</v>
      </c>
      <c r="AH99" s="320"/>
      <c r="AI99" s="320"/>
      <c r="AJ99" s="320"/>
      <c r="AK99" s="320"/>
      <c r="AL99" s="320"/>
      <c r="AM99" s="320"/>
      <c r="AN99" s="319">
        <f t="shared" si="1"/>
        <v>0</v>
      </c>
      <c r="AO99" s="320"/>
      <c r="AP99" s="320"/>
      <c r="AQ99" s="85" t="s">
        <v>84</v>
      </c>
      <c r="AR99" s="42"/>
      <c r="AS99" s="91">
        <v>0</v>
      </c>
      <c r="AT99" s="92">
        <f t="shared" si="0"/>
        <v>0</v>
      </c>
      <c r="AU99" s="93">
        <f>'e - Terénní úpravy'!P123</f>
        <v>1178.911171</v>
      </c>
      <c r="AV99" s="92">
        <f>'e - Terénní úpravy'!J35</f>
        <v>0</v>
      </c>
      <c r="AW99" s="92">
        <f>'e - Terénní úpravy'!J36</f>
        <v>0</v>
      </c>
      <c r="AX99" s="92">
        <f>'e - Terénní úpravy'!J37</f>
        <v>0</v>
      </c>
      <c r="AY99" s="92">
        <f>'e - Terénní úpravy'!J38</f>
        <v>0</v>
      </c>
      <c r="AZ99" s="92">
        <f>'e - Terénní úpravy'!F35</f>
        <v>0</v>
      </c>
      <c r="BA99" s="92">
        <f>'e - Terénní úpravy'!F36</f>
        <v>0</v>
      </c>
      <c r="BB99" s="92">
        <f>'e - Terénní úpravy'!F37</f>
        <v>0</v>
      </c>
      <c r="BC99" s="92">
        <f>'e - Terénní úpravy'!F38</f>
        <v>0</v>
      </c>
      <c r="BD99" s="94">
        <f>'e - Terénní úpravy'!F39</f>
        <v>0</v>
      </c>
      <c r="BT99" s="90" t="s">
        <v>80</v>
      </c>
      <c r="BV99" s="90" t="s">
        <v>75</v>
      </c>
      <c r="BW99" s="90" t="s">
        <v>92</v>
      </c>
      <c r="BX99" s="90" t="s">
        <v>79</v>
      </c>
      <c r="CL99" s="90" t="s">
        <v>1</v>
      </c>
    </row>
    <row r="100" spans="1:90" s="1" customFormat="1" ht="17.25" customHeight="1">
      <c r="A100" s="1" t="s">
        <v>81</v>
      </c>
      <c r="B100" s="21"/>
      <c r="C100" s="22"/>
      <c r="D100" s="22"/>
      <c r="E100" s="304" t="s">
        <v>709</v>
      </c>
      <c r="F100" s="304"/>
      <c r="G100" s="304"/>
      <c r="H100" s="304"/>
      <c r="I100" s="304"/>
      <c r="J100" s="22"/>
      <c r="K100" s="304" t="s">
        <v>710</v>
      </c>
      <c r="L100" s="304"/>
      <c r="M100" s="304"/>
      <c r="N100" s="304"/>
      <c r="O100" s="304"/>
      <c r="P100" s="304"/>
      <c r="Q100" s="304"/>
      <c r="R100" s="304"/>
      <c r="S100" s="304"/>
      <c r="T100" s="304"/>
      <c r="U100" s="304"/>
      <c r="V100" s="304"/>
      <c r="W100" s="304"/>
      <c r="X100" s="304"/>
      <c r="Y100" s="304"/>
      <c r="Z100" s="304"/>
      <c r="AA100" s="304"/>
      <c r="AB100" s="304"/>
      <c r="AC100" s="304"/>
      <c r="AD100" s="304"/>
      <c r="AE100" s="304"/>
      <c r="AF100" s="304"/>
      <c r="AG100" s="303">
        <f>'f - Odvodnění'!J30</f>
        <v>0</v>
      </c>
      <c r="AH100" s="303"/>
      <c r="AI100" s="303"/>
      <c r="AJ100" s="303"/>
      <c r="AK100" s="303"/>
      <c r="AL100" s="303"/>
      <c r="AM100" s="303"/>
      <c r="AN100" s="303">
        <f>AG100*1.21</f>
        <v>0</v>
      </c>
      <c r="AO100" s="303"/>
      <c r="AP100" s="303"/>
      <c r="AQ100" s="96"/>
      <c r="AR100" s="25"/>
    </row>
    <row r="101" spans="1:90" s="1" customFormat="1" ht="6.95" customHeight="1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25"/>
    </row>
  </sheetData>
  <sheetProtection password="CEC8" sheet="1" objects="1" scenarios="1"/>
  <mergeCells count="60">
    <mergeCell ref="E98:I98"/>
    <mergeCell ref="K98:AF98"/>
    <mergeCell ref="E99:I99"/>
    <mergeCell ref="K99:AF99"/>
    <mergeCell ref="D95:H95"/>
    <mergeCell ref="J95:AF95"/>
    <mergeCell ref="E96:I96"/>
    <mergeCell ref="K96:AF96"/>
    <mergeCell ref="E97:I97"/>
    <mergeCell ref="K97:AF97"/>
    <mergeCell ref="X35:AB35"/>
    <mergeCell ref="AK35:AO35"/>
    <mergeCell ref="C92:G92"/>
    <mergeCell ref="L85:AO85"/>
    <mergeCell ref="AM87:AN87"/>
    <mergeCell ref="I92:AF92"/>
    <mergeCell ref="AG92:AM92"/>
    <mergeCell ref="W29:AE29"/>
    <mergeCell ref="W32:AE32"/>
    <mergeCell ref="W30:AE30"/>
    <mergeCell ref="W31:AE31"/>
    <mergeCell ref="W33:AE33"/>
    <mergeCell ref="AR2:BE2"/>
    <mergeCell ref="E23:AN23"/>
    <mergeCell ref="AK26:AO26"/>
    <mergeCell ref="L28:P28"/>
    <mergeCell ref="W28:AE28"/>
    <mergeCell ref="AK28:AO28"/>
    <mergeCell ref="AN99:AP99"/>
    <mergeCell ref="AG99:AM99"/>
    <mergeCell ref="AG94:AM94"/>
    <mergeCell ref="AN94:AP94"/>
    <mergeCell ref="K5:AO5"/>
    <mergeCell ref="K6:AO6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AG100:AM100"/>
    <mergeCell ref="AN100:AP100"/>
    <mergeCell ref="E100:I100"/>
    <mergeCell ref="K100:AF100"/>
    <mergeCell ref="AS89:AT91"/>
    <mergeCell ref="AM89:AP89"/>
    <mergeCell ref="AM90:AP90"/>
    <mergeCell ref="AN92:AP92"/>
    <mergeCell ref="AN95:AP95"/>
    <mergeCell ref="AG95:AM95"/>
    <mergeCell ref="AN96:AP96"/>
    <mergeCell ref="AG96:AM96"/>
    <mergeCell ref="AN97:AP97"/>
    <mergeCell ref="AG97:AM97"/>
    <mergeCell ref="AN98:AP98"/>
    <mergeCell ref="AG98:AM98"/>
  </mergeCells>
  <hyperlinks>
    <hyperlink ref="A99" location="'e - Terénní úpravy'!C2" display="/"/>
    <hyperlink ref="A98" location="'d - Komunikace a parkovac...'!C2" display="/"/>
    <hyperlink ref="A97" location="'b - In-line dráha'!C2" display="/"/>
    <hyperlink ref="A96" location="'a - Přípravné práce'!C2" display="/"/>
  </hyperlinks>
  <pageMargins left="0.39370078740157483" right="0.39370078740157483" top="0.39370078740157483" bottom="0.39370078740157483" header="0" footer="0"/>
  <pageSetup paperSize="9" scale="6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">
    <pageSetUpPr fitToPage="1"/>
  </sheetPr>
  <dimension ref="A1:BM241"/>
  <sheetViews>
    <sheetView showGridLines="0" tabSelected="1" topLeftCell="A142" workbookViewId="0">
      <selection activeCell="I164" sqref="F159:I164"/>
    </sheetView>
  </sheetViews>
  <sheetFormatPr defaultColWidth="9.1640625" defaultRowHeight="11.25"/>
  <cols>
    <col min="1" max="1" width="8.33203125" style="111" customWidth="1"/>
    <col min="2" max="2" width="1.6640625" style="111" customWidth="1"/>
    <col min="3" max="3" width="4.1640625" style="111" customWidth="1"/>
    <col min="4" max="4" width="4.33203125" style="111" customWidth="1"/>
    <col min="5" max="5" width="17.1640625" style="111" customWidth="1"/>
    <col min="6" max="6" width="50.83203125" style="111" customWidth="1"/>
    <col min="7" max="7" width="7" style="111" customWidth="1"/>
    <col min="8" max="8" width="11.5" style="111" customWidth="1"/>
    <col min="9" max="11" width="20.1640625" style="111" customWidth="1"/>
    <col min="12" max="12" width="9.33203125" style="111" customWidth="1"/>
    <col min="13" max="13" width="10.83203125" style="111" hidden="1" customWidth="1"/>
    <col min="14" max="14" width="9.33203125" style="111" hidden="1"/>
    <col min="15" max="20" width="14.1640625" style="111" hidden="1" customWidth="1"/>
    <col min="21" max="21" width="16.33203125" style="111" hidden="1" customWidth="1"/>
    <col min="22" max="22" width="12.33203125" style="111" customWidth="1"/>
    <col min="23" max="23" width="16.33203125" style="111" customWidth="1"/>
    <col min="24" max="24" width="12.33203125" style="111" customWidth="1"/>
    <col min="25" max="25" width="15" style="111" customWidth="1"/>
    <col min="26" max="26" width="11" style="111" customWidth="1"/>
    <col min="27" max="27" width="15" style="111" customWidth="1"/>
    <col min="28" max="28" width="16.33203125" style="111" customWidth="1"/>
    <col min="29" max="29" width="11" style="111" customWidth="1"/>
    <col min="30" max="30" width="15" style="111" customWidth="1"/>
    <col min="31" max="31" width="16.33203125" style="111" customWidth="1"/>
    <col min="32" max="43" width="9.1640625" style="111"/>
    <col min="44" max="65" width="9.33203125" style="111" hidden="1"/>
    <col min="66" max="16384" width="9.1640625" style="111"/>
  </cols>
  <sheetData>
    <row r="1" spans="1:46">
      <c r="A1" s="110"/>
    </row>
    <row r="2" spans="1:46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12" t="s">
        <v>85</v>
      </c>
    </row>
    <row r="3" spans="1:46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5"/>
      <c r="AT3" s="112" t="s">
        <v>80</v>
      </c>
    </row>
    <row r="4" spans="1:46" ht="24.95" customHeight="1">
      <c r="B4" s="115"/>
      <c r="D4" s="116" t="s">
        <v>93</v>
      </c>
      <c r="L4" s="115"/>
      <c r="M4" s="117" t="s">
        <v>10</v>
      </c>
      <c r="AT4" s="112" t="s">
        <v>4</v>
      </c>
    </row>
    <row r="5" spans="1:46" ht="6.95" customHeight="1">
      <c r="B5" s="115"/>
      <c r="L5" s="115"/>
    </row>
    <row r="6" spans="1:46" ht="12" customHeight="1">
      <c r="B6" s="115"/>
      <c r="D6" s="118" t="s">
        <v>14</v>
      </c>
      <c r="L6" s="115"/>
    </row>
    <row r="7" spans="1:46" ht="16.5" customHeight="1">
      <c r="B7" s="115"/>
      <c r="E7" s="349" t="str">
        <f>'Rekapitulace stavby'!K6</f>
        <v>Revitalizace sportovního areálu v Holicích  - Zpevněné plochy -  1. ČÁST</v>
      </c>
      <c r="F7" s="350"/>
      <c r="G7" s="350"/>
      <c r="H7" s="350"/>
      <c r="L7" s="115"/>
    </row>
    <row r="8" spans="1:46" ht="12" customHeight="1">
      <c r="B8" s="115"/>
      <c r="D8" s="118" t="s">
        <v>94</v>
      </c>
      <c r="L8" s="115"/>
    </row>
    <row r="9" spans="1:46" s="119" customFormat="1" ht="16.5" customHeight="1">
      <c r="B9" s="98"/>
      <c r="E9" s="349" t="s">
        <v>716</v>
      </c>
      <c r="F9" s="351"/>
      <c r="G9" s="351"/>
      <c r="H9" s="351"/>
      <c r="L9" s="98"/>
    </row>
    <row r="10" spans="1:46" s="119" customFormat="1" ht="12" customHeight="1">
      <c r="B10" s="98"/>
      <c r="D10" s="118" t="s">
        <v>96</v>
      </c>
      <c r="L10" s="98"/>
    </row>
    <row r="11" spans="1:46" s="119" customFormat="1" ht="36.950000000000003" customHeight="1">
      <c r="B11" s="98"/>
      <c r="E11" s="352" t="s">
        <v>97</v>
      </c>
      <c r="F11" s="351"/>
      <c r="G11" s="351"/>
      <c r="H11" s="351"/>
      <c r="L11" s="98"/>
    </row>
    <row r="12" spans="1:46" s="119" customFormat="1">
      <c r="B12" s="98"/>
      <c r="L12" s="98"/>
    </row>
    <row r="13" spans="1:46" s="119" customFormat="1" ht="12" customHeight="1">
      <c r="B13" s="98"/>
      <c r="D13" s="118" t="s">
        <v>16</v>
      </c>
      <c r="F13" s="120" t="s">
        <v>1</v>
      </c>
      <c r="I13" s="118" t="s">
        <v>17</v>
      </c>
      <c r="J13" s="120" t="s">
        <v>1</v>
      </c>
      <c r="L13" s="98"/>
    </row>
    <row r="14" spans="1:46" s="119" customFormat="1" ht="12" customHeight="1">
      <c r="B14" s="98"/>
      <c r="D14" s="118" t="s">
        <v>18</v>
      </c>
      <c r="F14" s="120" t="s">
        <v>19</v>
      </c>
      <c r="I14" s="118" t="s">
        <v>20</v>
      </c>
      <c r="J14" s="121" t="str">
        <f>'Rekapitulace stavby'!AN8</f>
        <v>10. 6. 2019</v>
      </c>
      <c r="L14" s="98"/>
    </row>
    <row r="15" spans="1:46" s="119" customFormat="1" ht="10.9" customHeight="1">
      <c r="B15" s="98"/>
      <c r="L15" s="98"/>
    </row>
    <row r="16" spans="1:46" s="119" customFormat="1" ht="12" customHeight="1">
      <c r="B16" s="98"/>
      <c r="D16" s="118" t="s">
        <v>22</v>
      </c>
      <c r="I16" s="118" t="s">
        <v>23</v>
      </c>
      <c r="J16" s="120" t="str">
        <f>IF('Rekapitulace stavby'!AN10="","",'Rekapitulace stavby'!AN10)</f>
        <v/>
      </c>
      <c r="L16" s="98"/>
    </row>
    <row r="17" spans="2:12" s="119" customFormat="1" ht="18" customHeight="1">
      <c r="B17" s="98"/>
      <c r="E17" s="120" t="str">
        <f>IF('Rekapitulace stavby'!E11="","",'Rekapitulace stavby'!E11)</f>
        <v xml:space="preserve"> </v>
      </c>
      <c r="I17" s="118" t="s">
        <v>25</v>
      </c>
      <c r="J17" s="120" t="str">
        <f>IF('Rekapitulace stavby'!AN11="","",'Rekapitulace stavby'!AN11)</f>
        <v/>
      </c>
      <c r="L17" s="98"/>
    </row>
    <row r="18" spans="2:12" s="119" customFormat="1" ht="6.95" customHeight="1">
      <c r="B18" s="98"/>
      <c r="L18" s="98"/>
    </row>
    <row r="19" spans="2:12" s="119" customFormat="1" ht="12" customHeight="1">
      <c r="B19" s="98"/>
      <c r="D19" s="118" t="s">
        <v>26</v>
      </c>
      <c r="I19" s="118" t="s">
        <v>23</v>
      </c>
      <c r="J19" s="120" t="str">
        <f>'Rekapitulace stavby'!AN13</f>
        <v/>
      </c>
      <c r="L19" s="98"/>
    </row>
    <row r="20" spans="2:12" s="119" customFormat="1" ht="18" customHeight="1">
      <c r="B20" s="98"/>
      <c r="E20" s="353" t="str">
        <f>'Rekapitulace stavby'!E14</f>
        <v xml:space="preserve"> </v>
      </c>
      <c r="F20" s="353"/>
      <c r="G20" s="353"/>
      <c r="H20" s="353"/>
      <c r="I20" s="118" t="s">
        <v>25</v>
      </c>
      <c r="J20" s="120" t="str">
        <f>'Rekapitulace stavby'!AN14</f>
        <v/>
      </c>
      <c r="L20" s="98"/>
    </row>
    <row r="21" spans="2:12" s="119" customFormat="1" ht="6.95" customHeight="1">
      <c r="B21" s="98"/>
      <c r="L21" s="98"/>
    </row>
    <row r="22" spans="2:12" s="119" customFormat="1" ht="12" customHeight="1">
      <c r="B22" s="98"/>
      <c r="D22" s="118" t="s">
        <v>27</v>
      </c>
      <c r="I22" s="118" t="s">
        <v>23</v>
      </c>
      <c r="J22" s="120" t="s">
        <v>1</v>
      </c>
      <c r="L22" s="98"/>
    </row>
    <row r="23" spans="2:12" s="119" customFormat="1" ht="18" customHeight="1">
      <c r="B23" s="98"/>
      <c r="E23" s="120" t="s">
        <v>28</v>
      </c>
      <c r="I23" s="118" t="s">
        <v>25</v>
      </c>
      <c r="J23" s="120" t="s">
        <v>1</v>
      </c>
      <c r="L23" s="98"/>
    </row>
    <row r="24" spans="2:12" s="119" customFormat="1" ht="6.95" customHeight="1">
      <c r="B24" s="98"/>
      <c r="L24" s="98"/>
    </row>
    <row r="25" spans="2:12" s="119" customFormat="1" ht="12" customHeight="1">
      <c r="B25" s="98"/>
      <c r="D25" s="118" t="s">
        <v>30</v>
      </c>
      <c r="I25" s="118" t="s">
        <v>23</v>
      </c>
      <c r="J25" s="120" t="s">
        <v>1</v>
      </c>
      <c r="L25" s="98"/>
    </row>
    <row r="26" spans="2:12" s="119" customFormat="1" ht="18" customHeight="1">
      <c r="B26" s="98"/>
      <c r="E26" s="120" t="s">
        <v>31</v>
      </c>
      <c r="I26" s="118" t="s">
        <v>25</v>
      </c>
      <c r="J26" s="120" t="s">
        <v>1</v>
      </c>
      <c r="L26" s="98"/>
    </row>
    <row r="27" spans="2:12" s="119" customFormat="1" ht="6.95" customHeight="1">
      <c r="B27" s="98"/>
      <c r="L27" s="98"/>
    </row>
    <row r="28" spans="2:12" s="119" customFormat="1" ht="12" customHeight="1">
      <c r="B28" s="98"/>
      <c r="D28" s="118" t="s">
        <v>32</v>
      </c>
      <c r="L28" s="98"/>
    </row>
    <row r="29" spans="2:12" s="123" customFormat="1" ht="16.5" customHeight="1">
      <c r="B29" s="122"/>
      <c r="E29" s="354" t="s">
        <v>1</v>
      </c>
      <c r="F29" s="354"/>
      <c r="G29" s="354"/>
      <c r="H29" s="354"/>
      <c r="L29" s="122"/>
    </row>
    <row r="30" spans="2:12" s="119" customFormat="1" ht="6.95" customHeight="1">
      <c r="B30" s="98"/>
      <c r="L30" s="98"/>
    </row>
    <row r="31" spans="2:12" s="119" customFormat="1" ht="6.95" customHeight="1">
      <c r="B31" s="98"/>
      <c r="D31" s="124"/>
      <c r="E31" s="124"/>
      <c r="F31" s="124"/>
      <c r="G31" s="124"/>
      <c r="H31" s="124"/>
      <c r="I31" s="124"/>
      <c r="J31" s="124"/>
      <c r="K31" s="124"/>
      <c r="L31" s="98"/>
    </row>
    <row r="32" spans="2:12" s="119" customFormat="1" ht="25.35" customHeight="1">
      <c r="B32" s="98"/>
      <c r="D32" s="125" t="s">
        <v>33</v>
      </c>
      <c r="J32" s="126">
        <f>ROUND(J124, 2)</f>
        <v>0</v>
      </c>
      <c r="L32" s="98"/>
    </row>
    <row r="33" spans="2:12" s="119" customFormat="1" ht="6.95" customHeight="1">
      <c r="B33" s="98"/>
      <c r="D33" s="124"/>
      <c r="E33" s="124"/>
      <c r="F33" s="124"/>
      <c r="G33" s="124"/>
      <c r="H33" s="124"/>
      <c r="I33" s="124"/>
      <c r="J33" s="124"/>
      <c r="K33" s="124"/>
      <c r="L33" s="98"/>
    </row>
    <row r="34" spans="2:12" s="119" customFormat="1" ht="14.45" customHeight="1">
      <c r="B34" s="98"/>
      <c r="F34" s="127" t="s">
        <v>35</v>
      </c>
      <c r="I34" s="127" t="s">
        <v>34</v>
      </c>
      <c r="J34" s="127" t="s">
        <v>36</v>
      </c>
      <c r="L34" s="98"/>
    </row>
    <row r="35" spans="2:12" s="119" customFormat="1" ht="14.45" customHeight="1">
      <c r="B35" s="98"/>
      <c r="D35" s="128" t="s">
        <v>37</v>
      </c>
      <c r="E35" s="118" t="s">
        <v>38</v>
      </c>
      <c r="F35" s="129">
        <f>ROUND((SUM(BE124:BE240)),  2)</f>
        <v>0</v>
      </c>
      <c r="I35" s="130">
        <v>0.21</v>
      </c>
      <c r="J35" s="129">
        <f>ROUND(((SUM(BE124:BE240))*I35),  2)</f>
        <v>0</v>
      </c>
      <c r="L35" s="98"/>
    </row>
    <row r="36" spans="2:12" s="119" customFormat="1" ht="14.45" customHeight="1">
      <c r="B36" s="98"/>
      <c r="E36" s="118" t="s">
        <v>39</v>
      </c>
      <c r="F36" s="129">
        <f>ROUND((SUM(BF124:BF240)),  2)</f>
        <v>0</v>
      </c>
      <c r="I36" s="130">
        <v>0.15</v>
      </c>
      <c r="J36" s="129">
        <f>ROUND(((SUM(BF124:BF240))*I36),  2)</f>
        <v>0</v>
      </c>
      <c r="L36" s="98"/>
    </row>
    <row r="37" spans="2:12" s="119" customFormat="1" ht="14.45" hidden="1" customHeight="1">
      <c r="B37" s="98"/>
      <c r="E37" s="118" t="s">
        <v>40</v>
      </c>
      <c r="F37" s="129">
        <f>ROUND((SUM(BG124:BG240)),  2)</f>
        <v>0</v>
      </c>
      <c r="I37" s="130">
        <v>0.21</v>
      </c>
      <c r="J37" s="129">
        <f>0</f>
        <v>0</v>
      </c>
      <c r="L37" s="98"/>
    </row>
    <row r="38" spans="2:12" s="119" customFormat="1" ht="14.45" hidden="1" customHeight="1">
      <c r="B38" s="98"/>
      <c r="E38" s="118" t="s">
        <v>41</v>
      </c>
      <c r="F38" s="129">
        <f>ROUND((SUM(BH124:BH240)),  2)</f>
        <v>0</v>
      </c>
      <c r="I38" s="130">
        <v>0.15</v>
      </c>
      <c r="J38" s="129">
        <f>0</f>
        <v>0</v>
      </c>
      <c r="L38" s="98"/>
    </row>
    <row r="39" spans="2:12" s="119" customFormat="1" ht="14.45" hidden="1" customHeight="1">
      <c r="B39" s="98"/>
      <c r="E39" s="118" t="s">
        <v>42</v>
      </c>
      <c r="F39" s="129">
        <f>ROUND((SUM(BI124:BI240)),  2)</f>
        <v>0</v>
      </c>
      <c r="I39" s="130">
        <v>0</v>
      </c>
      <c r="J39" s="129">
        <f>0</f>
        <v>0</v>
      </c>
      <c r="L39" s="98"/>
    </row>
    <row r="40" spans="2:12" s="119" customFormat="1" ht="6.95" customHeight="1">
      <c r="B40" s="98"/>
      <c r="L40" s="98"/>
    </row>
    <row r="41" spans="2:12" s="119" customFormat="1" ht="25.35" customHeight="1">
      <c r="B41" s="98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98"/>
    </row>
    <row r="42" spans="2:12" s="119" customFormat="1" ht="14.45" customHeight="1">
      <c r="B42" s="98"/>
      <c r="L42" s="98"/>
    </row>
    <row r="43" spans="2:12" ht="14.45" customHeight="1">
      <c r="B43" s="115"/>
      <c r="L43" s="115"/>
    </row>
    <row r="44" spans="2:12" ht="14.45" customHeight="1">
      <c r="B44" s="115"/>
      <c r="L44" s="115"/>
    </row>
    <row r="45" spans="2:12" ht="14.45" customHeight="1">
      <c r="B45" s="115"/>
      <c r="L45" s="115"/>
    </row>
    <row r="46" spans="2:12" ht="14.45" customHeight="1">
      <c r="B46" s="115"/>
      <c r="L46" s="115"/>
    </row>
    <row r="47" spans="2:12" ht="14.45" customHeight="1">
      <c r="B47" s="115"/>
      <c r="L47" s="115"/>
    </row>
    <row r="48" spans="2:12" ht="14.45" customHeight="1">
      <c r="B48" s="115"/>
      <c r="L48" s="115"/>
    </row>
    <row r="49" spans="2:12" ht="14.45" customHeight="1">
      <c r="B49" s="115"/>
      <c r="L49" s="115"/>
    </row>
    <row r="50" spans="2:12" s="119" customFormat="1" ht="14.45" customHeight="1">
      <c r="B50" s="98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98"/>
    </row>
    <row r="51" spans="2:12">
      <c r="B51" s="115"/>
      <c r="L51" s="115"/>
    </row>
    <row r="52" spans="2:12">
      <c r="B52" s="115"/>
      <c r="L52" s="115"/>
    </row>
    <row r="53" spans="2:12">
      <c r="B53" s="115"/>
      <c r="L53" s="115"/>
    </row>
    <row r="54" spans="2:12">
      <c r="B54" s="115"/>
      <c r="L54" s="115"/>
    </row>
    <row r="55" spans="2:12">
      <c r="B55" s="115"/>
      <c r="L55" s="115"/>
    </row>
    <row r="56" spans="2:12">
      <c r="B56" s="115"/>
      <c r="L56" s="115"/>
    </row>
    <row r="57" spans="2:12">
      <c r="B57" s="115"/>
      <c r="L57" s="115"/>
    </row>
    <row r="58" spans="2:12">
      <c r="B58" s="115"/>
      <c r="L58" s="115"/>
    </row>
    <row r="59" spans="2:12">
      <c r="B59" s="115"/>
      <c r="L59" s="115"/>
    </row>
    <row r="60" spans="2:12">
      <c r="B60" s="115"/>
      <c r="L60" s="115"/>
    </row>
    <row r="61" spans="2:12" s="119" customFormat="1" ht="12.75">
      <c r="B61" s="98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98"/>
    </row>
    <row r="62" spans="2:12">
      <c r="B62" s="115"/>
      <c r="L62" s="115"/>
    </row>
    <row r="63" spans="2:12">
      <c r="B63" s="115"/>
      <c r="L63" s="115"/>
    </row>
    <row r="64" spans="2:12">
      <c r="B64" s="115"/>
      <c r="L64" s="115"/>
    </row>
    <row r="65" spans="2:12" s="119" customFormat="1" ht="12.75">
      <c r="B65" s="98"/>
      <c r="D65" s="137" t="s">
        <v>50</v>
      </c>
      <c r="E65" s="138"/>
      <c r="F65" s="138"/>
      <c r="G65" s="137" t="s">
        <v>51</v>
      </c>
      <c r="H65" s="138"/>
      <c r="I65" s="138"/>
      <c r="J65" s="138"/>
      <c r="K65" s="138"/>
      <c r="L65" s="98"/>
    </row>
    <row r="66" spans="2:12">
      <c r="B66" s="115"/>
      <c r="L66" s="115"/>
    </row>
    <row r="67" spans="2:12">
      <c r="B67" s="115"/>
      <c r="L67" s="115"/>
    </row>
    <row r="68" spans="2:12">
      <c r="B68" s="115"/>
      <c r="L68" s="115"/>
    </row>
    <row r="69" spans="2:12">
      <c r="B69" s="115"/>
      <c r="L69" s="115"/>
    </row>
    <row r="70" spans="2:12">
      <c r="B70" s="115"/>
      <c r="L70" s="115"/>
    </row>
    <row r="71" spans="2:12">
      <c r="B71" s="115"/>
      <c r="L71" s="115"/>
    </row>
    <row r="72" spans="2:12">
      <c r="B72" s="115"/>
      <c r="L72" s="115"/>
    </row>
    <row r="73" spans="2:12">
      <c r="B73" s="115"/>
      <c r="L73" s="115"/>
    </row>
    <row r="74" spans="2:12">
      <c r="B74" s="115"/>
      <c r="L74" s="115"/>
    </row>
    <row r="75" spans="2:12">
      <c r="B75" s="115"/>
      <c r="L75" s="115"/>
    </row>
    <row r="76" spans="2:12" s="119" customFormat="1" ht="12.75">
      <c r="B76" s="98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98"/>
    </row>
    <row r="77" spans="2:12" s="119" customFormat="1" ht="14.45" customHeight="1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98"/>
    </row>
    <row r="81" spans="2:12" s="119" customFormat="1" ht="6.95" customHeight="1"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98"/>
    </row>
    <row r="82" spans="2:12" s="119" customFormat="1" ht="24.95" customHeight="1">
      <c r="B82" s="147"/>
      <c r="C82" s="148" t="s">
        <v>98</v>
      </c>
      <c r="D82" s="149"/>
      <c r="E82" s="149"/>
      <c r="F82" s="149"/>
      <c r="G82" s="149"/>
      <c r="H82" s="149"/>
      <c r="I82" s="149"/>
      <c r="J82" s="149"/>
      <c r="K82" s="149"/>
      <c r="L82" s="98"/>
    </row>
    <row r="83" spans="2:12" s="119" customFormat="1" ht="6.95" customHeight="1">
      <c r="B83" s="147"/>
      <c r="C83" s="149"/>
      <c r="D83" s="149"/>
      <c r="E83" s="149"/>
      <c r="F83" s="149"/>
      <c r="G83" s="149"/>
      <c r="H83" s="149"/>
      <c r="I83" s="149"/>
      <c r="J83" s="149"/>
      <c r="K83" s="149"/>
      <c r="L83" s="98"/>
    </row>
    <row r="84" spans="2:12" s="119" customFormat="1" ht="12" customHeight="1">
      <c r="B84" s="147"/>
      <c r="C84" s="150" t="s">
        <v>14</v>
      </c>
      <c r="D84" s="149"/>
      <c r="E84" s="149"/>
      <c r="F84" s="149"/>
      <c r="G84" s="149"/>
      <c r="H84" s="149"/>
      <c r="I84" s="149"/>
      <c r="J84" s="149"/>
      <c r="K84" s="149"/>
      <c r="L84" s="98"/>
    </row>
    <row r="85" spans="2:12" s="119" customFormat="1" ht="16.5" customHeight="1">
      <c r="B85" s="147"/>
      <c r="C85" s="149"/>
      <c r="D85" s="149"/>
      <c r="E85" s="347" t="str">
        <f>E7</f>
        <v>Revitalizace sportovního areálu v Holicích  - Zpevněné plochy -  1. ČÁST</v>
      </c>
      <c r="F85" s="348"/>
      <c r="G85" s="348"/>
      <c r="H85" s="348"/>
      <c r="I85" s="149"/>
      <c r="J85" s="149"/>
      <c r="K85" s="149"/>
      <c r="L85" s="98"/>
    </row>
    <row r="86" spans="2:12" ht="12" customHeight="1">
      <c r="B86" s="151"/>
      <c r="C86" s="150" t="s">
        <v>94</v>
      </c>
      <c r="D86" s="110"/>
      <c r="E86" s="110"/>
      <c r="F86" s="110"/>
      <c r="G86" s="110"/>
      <c r="H86" s="110"/>
      <c r="I86" s="110"/>
      <c r="J86" s="110"/>
      <c r="K86" s="110"/>
      <c r="L86" s="115"/>
    </row>
    <row r="87" spans="2:12" s="119" customFormat="1" ht="16.5" customHeight="1">
      <c r="B87" s="147"/>
      <c r="C87" s="149"/>
      <c r="D87" s="149"/>
      <c r="E87" s="347" t="s">
        <v>667</v>
      </c>
      <c r="F87" s="345"/>
      <c r="G87" s="345"/>
      <c r="H87" s="345"/>
      <c r="I87" s="149"/>
      <c r="J87" s="149"/>
      <c r="K87" s="149"/>
      <c r="L87" s="98"/>
    </row>
    <row r="88" spans="2:12" s="119" customFormat="1" ht="12" customHeight="1">
      <c r="B88" s="147"/>
      <c r="C88" s="150" t="s">
        <v>96</v>
      </c>
      <c r="D88" s="149"/>
      <c r="E88" s="149"/>
      <c r="F88" s="149"/>
      <c r="G88" s="149"/>
      <c r="H88" s="149"/>
      <c r="I88" s="149"/>
      <c r="J88" s="149"/>
      <c r="K88" s="149"/>
      <c r="L88" s="98"/>
    </row>
    <row r="89" spans="2:12" s="119" customFormat="1" ht="16.5" customHeight="1">
      <c r="B89" s="147"/>
      <c r="C89" s="149"/>
      <c r="D89" s="149"/>
      <c r="E89" s="344" t="str">
        <f>E11</f>
        <v>a - Přípravné práce</v>
      </c>
      <c r="F89" s="345"/>
      <c r="G89" s="345"/>
      <c r="H89" s="345"/>
      <c r="I89" s="149"/>
      <c r="J89" s="149"/>
      <c r="K89" s="149"/>
      <c r="L89" s="98"/>
    </row>
    <row r="90" spans="2:12" s="119" customFormat="1" ht="6.95" customHeight="1">
      <c r="B90" s="147"/>
      <c r="C90" s="149"/>
      <c r="D90" s="149"/>
      <c r="E90" s="149"/>
      <c r="F90" s="149"/>
      <c r="G90" s="149"/>
      <c r="H90" s="149"/>
      <c r="I90" s="149"/>
      <c r="J90" s="149"/>
      <c r="K90" s="149"/>
      <c r="L90" s="98"/>
    </row>
    <row r="91" spans="2:12" s="119" customFormat="1" ht="12" customHeight="1">
      <c r="B91" s="147"/>
      <c r="C91" s="150" t="s">
        <v>18</v>
      </c>
      <c r="D91" s="149"/>
      <c r="E91" s="149"/>
      <c r="F91" s="152" t="str">
        <f>F14</f>
        <v>Holice</v>
      </c>
      <c r="G91" s="149"/>
      <c r="H91" s="149"/>
      <c r="I91" s="150" t="s">
        <v>20</v>
      </c>
      <c r="J91" s="153" t="str">
        <f>IF(J14="","",J14)</f>
        <v>10. 6. 2019</v>
      </c>
      <c r="K91" s="149"/>
      <c r="L91" s="98"/>
    </row>
    <row r="92" spans="2:12" s="119" customFormat="1" ht="6.95" customHeight="1">
      <c r="B92" s="147"/>
      <c r="C92" s="149"/>
      <c r="D92" s="149"/>
      <c r="E92" s="149"/>
      <c r="F92" s="149"/>
      <c r="G92" s="149"/>
      <c r="H92" s="149"/>
      <c r="I92" s="149"/>
      <c r="J92" s="149"/>
      <c r="K92" s="149"/>
      <c r="L92" s="98"/>
    </row>
    <row r="93" spans="2:12" s="119" customFormat="1" ht="27.95" customHeight="1">
      <c r="B93" s="147"/>
      <c r="C93" s="150" t="s">
        <v>22</v>
      </c>
      <c r="D93" s="149"/>
      <c r="E93" s="149"/>
      <c r="F93" s="152" t="str">
        <f>E17</f>
        <v xml:space="preserve"> </v>
      </c>
      <c r="G93" s="149"/>
      <c r="H93" s="149"/>
      <c r="I93" s="150" t="s">
        <v>27</v>
      </c>
      <c r="J93" s="154" t="str">
        <f>E23</f>
        <v>VIAPROJEKT s.r.o. HK</v>
      </c>
      <c r="K93" s="149"/>
      <c r="L93" s="98"/>
    </row>
    <row r="94" spans="2:12" s="119" customFormat="1" ht="15.2" customHeight="1">
      <c r="B94" s="147"/>
      <c r="C94" s="150" t="s">
        <v>26</v>
      </c>
      <c r="D94" s="149"/>
      <c r="E94" s="149"/>
      <c r="F94" s="152" t="str">
        <f>IF(E20="","",E20)</f>
        <v xml:space="preserve"> </v>
      </c>
      <c r="G94" s="149"/>
      <c r="H94" s="149"/>
      <c r="I94" s="150" t="s">
        <v>30</v>
      </c>
      <c r="J94" s="154" t="str">
        <f>E26</f>
        <v>B.Burešová</v>
      </c>
      <c r="K94" s="149"/>
      <c r="L94" s="98"/>
    </row>
    <row r="95" spans="2:12" s="119" customFormat="1" ht="10.35" customHeight="1">
      <c r="B95" s="147"/>
      <c r="C95" s="149"/>
      <c r="D95" s="149"/>
      <c r="E95" s="149"/>
      <c r="F95" s="149"/>
      <c r="G95" s="149"/>
      <c r="H95" s="149"/>
      <c r="I95" s="149"/>
      <c r="J95" s="149"/>
      <c r="K95" s="149"/>
      <c r="L95" s="98"/>
    </row>
    <row r="96" spans="2:12" s="119" customFormat="1" ht="29.25" customHeight="1">
      <c r="B96" s="147"/>
      <c r="C96" s="155" t="s">
        <v>99</v>
      </c>
      <c r="D96" s="149"/>
      <c r="E96" s="149"/>
      <c r="F96" s="149"/>
      <c r="G96" s="149"/>
      <c r="H96" s="149"/>
      <c r="I96" s="149"/>
      <c r="J96" s="156" t="s">
        <v>100</v>
      </c>
      <c r="K96" s="149"/>
      <c r="L96" s="98"/>
    </row>
    <row r="97" spans="2:47" s="119" customFormat="1" ht="10.35" customHeight="1">
      <c r="B97" s="147"/>
      <c r="C97" s="149"/>
      <c r="D97" s="149"/>
      <c r="E97" s="149"/>
      <c r="F97" s="149"/>
      <c r="G97" s="149"/>
      <c r="H97" s="149"/>
      <c r="I97" s="149"/>
      <c r="J97" s="149"/>
      <c r="K97" s="149"/>
      <c r="L97" s="98"/>
    </row>
    <row r="98" spans="2:47" s="119" customFormat="1" ht="22.9" customHeight="1">
      <c r="B98" s="147"/>
      <c r="C98" s="157" t="s">
        <v>101</v>
      </c>
      <c r="D98" s="149"/>
      <c r="E98" s="149"/>
      <c r="F98" s="149"/>
      <c r="G98" s="149"/>
      <c r="H98" s="149"/>
      <c r="I98" s="149"/>
      <c r="J98" s="158">
        <f>J124</f>
        <v>0</v>
      </c>
      <c r="K98" s="149"/>
      <c r="L98" s="98"/>
      <c r="AU98" s="112" t="s">
        <v>102</v>
      </c>
    </row>
    <row r="99" spans="2:47" s="165" customFormat="1" ht="24.95" customHeight="1">
      <c r="B99" s="159"/>
      <c r="C99" s="160"/>
      <c r="D99" s="161" t="s">
        <v>103</v>
      </c>
      <c r="E99" s="162"/>
      <c r="F99" s="162"/>
      <c r="G99" s="162"/>
      <c r="H99" s="162"/>
      <c r="I99" s="162"/>
      <c r="J99" s="163">
        <f>J125</f>
        <v>0</v>
      </c>
      <c r="K99" s="160"/>
      <c r="L99" s="164"/>
    </row>
    <row r="100" spans="2:47" s="172" customFormat="1" ht="19.899999999999999" customHeight="1">
      <c r="B100" s="166"/>
      <c r="C100" s="167"/>
      <c r="D100" s="168" t="s">
        <v>104</v>
      </c>
      <c r="E100" s="169"/>
      <c r="F100" s="169"/>
      <c r="G100" s="169"/>
      <c r="H100" s="169"/>
      <c r="I100" s="169"/>
      <c r="J100" s="170">
        <f>J126</f>
        <v>0</v>
      </c>
      <c r="K100" s="167"/>
      <c r="L100" s="171"/>
    </row>
    <row r="101" spans="2:47" s="172" customFormat="1" ht="19.899999999999999" customHeight="1">
      <c r="B101" s="166"/>
      <c r="C101" s="167"/>
      <c r="D101" s="168" t="s">
        <v>105</v>
      </c>
      <c r="E101" s="169"/>
      <c r="F101" s="169"/>
      <c r="G101" s="169"/>
      <c r="H101" s="169"/>
      <c r="I101" s="169"/>
      <c r="J101" s="170">
        <f>J187</f>
        <v>0</v>
      </c>
      <c r="K101" s="167"/>
      <c r="L101" s="171"/>
    </row>
    <row r="102" spans="2:47" s="172" customFormat="1" ht="19.899999999999999" customHeight="1">
      <c r="B102" s="166"/>
      <c r="C102" s="167"/>
      <c r="D102" s="168" t="s">
        <v>106</v>
      </c>
      <c r="E102" s="169"/>
      <c r="F102" s="169"/>
      <c r="G102" s="169"/>
      <c r="H102" s="169"/>
      <c r="I102" s="169"/>
      <c r="J102" s="170">
        <f>J196</f>
        <v>0</v>
      </c>
      <c r="K102" s="167"/>
      <c r="L102" s="171"/>
    </row>
    <row r="103" spans="2:47" s="119" customFormat="1" ht="21.75" customHeight="1">
      <c r="B103" s="147"/>
      <c r="C103" s="149"/>
      <c r="D103" s="149"/>
      <c r="E103" s="149"/>
      <c r="F103" s="149"/>
      <c r="G103" s="149"/>
      <c r="H103" s="149"/>
      <c r="I103" s="149"/>
      <c r="J103" s="149"/>
      <c r="K103" s="149"/>
      <c r="L103" s="98"/>
    </row>
    <row r="104" spans="2:47" s="119" customFormat="1" ht="6.95" customHeight="1">
      <c r="B104" s="173"/>
      <c r="C104" s="174"/>
      <c r="D104" s="174"/>
      <c r="E104" s="174"/>
      <c r="F104" s="174"/>
      <c r="G104" s="174"/>
      <c r="H104" s="174"/>
      <c r="I104" s="174"/>
      <c r="J104" s="174"/>
      <c r="K104" s="174"/>
      <c r="L104" s="98"/>
    </row>
    <row r="108" spans="2:47" s="119" customFormat="1" ht="6.95" customHeight="1">
      <c r="B108" s="175"/>
      <c r="C108" s="176"/>
      <c r="D108" s="176"/>
      <c r="E108" s="176"/>
      <c r="F108" s="176"/>
      <c r="G108" s="176"/>
      <c r="H108" s="176"/>
      <c r="I108" s="176"/>
      <c r="J108" s="176"/>
      <c r="K108" s="176"/>
      <c r="L108" s="98"/>
    </row>
    <row r="109" spans="2:47" s="119" customFormat="1" ht="24.95" customHeight="1">
      <c r="B109" s="147"/>
      <c r="C109" s="148" t="s">
        <v>107</v>
      </c>
      <c r="D109" s="149"/>
      <c r="E109" s="149"/>
      <c r="F109" s="149"/>
      <c r="G109" s="149"/>
      <c r="H109" s="149"/>
      <c r="I109" s="149"/>
      <c r="J109" s="149"/>
      <c r="K109" s="149"/>
      <c r="L109" s="98"/>
    </row>
    <row r="110" spans="2:47" s="119" customFormat="1" ht="6.95" customHeight="1">
      <c r="B110" s="147"/>
      <c r="C110" s="149"/>
      <c r="D110" s="149"/>
      <c r="E110" s="149"/>
      <c r="F110" s="149"/>
      <c r="G110" s="149"/>
      <c r="H110" s="149"/>
      <c r="I110" s="149"/>
      <c r="J110" s="149"/>
      <c r="K110" s="149"/>
      <c r="L110" s="98"/>
    </row>
    <row r="111" spans="2:47" s="119" customFormat="1" ht="12" customHeight="1">
      <c r="B111" s="147"/>
      <c r="C111" s="150" t="s">
        <v>14</v>
      </c>
      <c r="D111" s="149"/>
      <c r="E111" s="149"/>
      <c r="F111" s="149"/>
      <c r="G111" s="149"/>
      <c r="H111" s="149"/>
      <c r="I111" s="149"/>
      <c r="J111" s="149"/>
      <c r="K111" s="149"/>
      <c r="L111" s="98"/>
    </row>
    <row r="112" spans="2:47" s="119" customFormat="1" ht="16.5" customHeight="1">
      <c r="B112" s="147"/>
      <c r="C112" s="149"/>
      <c r="D112" s="149"/>
      <c r="E112" s="347" t="str">
        <f>E7</f>
        <v>Revitalizace sportovního areálu v Holicích  - Zpevněné plochy -  1. ČÁST</v>
      </c>
      <c r="F112" s="348"/>
      <c r="G112" s="348"/>
      <c r="H112" s="348"/>
      <c r="I112" s="149"/>
      <c r="J112" s="149"/>
      <c r="K112" s="149"/>
      <c r="L112" s="98"/>
    </row>
    <row r="113" spans="2:65" ht="12" customHeight="1">
      <c r="B113" s="151"/>
      <c r="C113" s="150" t="s">
        <v>94</v>
      </c>
      <c r="D113" s="110"/>
      <c r="E113" s="110"/>
      <c r="F113" s="110"/>
      <c r="G113" s="110"/>
      <c r="H113" s="110"/>
      <c r="I113" s="110"/>
      <c r="J113" s="110"/>
      <c r="K113" s="110"/>
      <c r="L113" s="115"/>
    </row>
    <row r="114" spans="2:65" s="119" customFormat="1" ht="16.5" customHeight="1">
      <c r="B114" s="147"/>
      <c r="C114" s="149"/>
      <c r="D114" s="149"/>
      <c r="E114" s="347" t="s">
        <v>668</v>
      </c>
      <c r="F114" s="345"/>
      <c r="G114" s="345"/>
      <c r="H114" s="345"/>
      <c r="I114" s="149"/>
      <c r="J114" s="149"/>
      <c r="K114" s="149"/>
      <c r="L114" s="98"/>
    </row>
    <row r="115" spans="2:65" s="119" customFormat="1" ht="12" customHeight="1">
      <c r="B115" s="147"/>
      <c r="C115" s="150" t="s">
        <v>96</v>
      </c>
      <c r="D115" s="149"/>
      <c r="E115" s="149"/>
      <c r="F115" s="149"/>
      <c r="G115" s="149"/>
      <c r="H115" s="149"/>
      <c r="I115" s="149"/>
      <c r="J115" s="149"/>
      <c r="K115" s="149"/>
      <c r="L115" s="98"/>
    </row>
    <row r="116" spans="2:65" s="119" customFormat="1" ht="16.5" customHeight="1">
      <c r="B116" s="147"/>
      <c r="C116" s="149"/>
      <c r="D116" s="149"/>
      <c r="E116" s="344" t="str">
        <f>E11</f>
        <v>a - Přípravné práce</v>
      </c>
      <c r="F116" s="345"/>
      <c r="G116" s="345"/>
      <c r="H116" s="345"/>
      <c r="I116" s="149"/>
      <c r="J116" s="149"/>
      <c r="K116" s="149"/>
      <c r="L116" s="98"/>
    </row>
    <row r="117" spans="2:65" s="119" customFormat="1" ht="6.95" customHeight="1">
      <c r="B117" s="147"/>
      <c r="C117" s="149"/>
      <c r="D117" s="149"/>
      <c r="E117" s="149"/>
      <c r="F117" s="149"/>
      <c r="G117" s="149"/>
      <c r="H117" s="149"/>
      <c r="I117" s="149"/>
      <c r="J117" s="149"/>
      <c r="K117" s="149"/>
      <c r="L117" s="98"/>
    </row>
    <row r="118" spans="2:65" s="119" customFormat="1" ht="12" customHeight="1">
      <c r="B118" s="147"/>
      <c r="C118" s="150" t="s">
        <v>18</v>
      </c>
      <c r="D118" s="149"/>
      <c r="E118" s="149"/>
      <c r="F118" s="152" t="str">
        <f>F14</f>
        <v>Holice</v>
      </c>
      <c r="G118" s="149"/>
      <c r="H118" s="149"/>
      <c r="I118" s="150" t="s">
        <v>20</v>
      </c>
      <c r="J118" s="153" t="str">
        <f>IF(J14="","",J14)</f>
        <v>10. 6. 2019</v>
      </c>
      <c r="K118" s="149"/>
      <c r="L118" s="98"/>
    </row>
    <row r="119" spans="2:65" s="119" customFormat="1" ht="6.95" customHeight="1">
      <c r="B119" s="147"/>
      <c r="C119" s="149"/>
      <c r="D119" s="149"/>
      <c r="E119" s="149"/>
      <c r="F119" s="149"/>
      <c r="G119" s="149"/>
      <c r="H119" s="149"/>
      <c r="I119" s="149"/>
      <c r="J119" s="149"/>
      <c r="K119" s="149"/>
      <c r="L119" s="98"/>
    </row>
    <row r="120" spans="2:65" s="119" customFormat="1" ht="27.95" customHeight="1">
      <c r="B120" s="147"/>
      <c r="C120" s="150" t="s">
        <v>22</v>
      </c>
      <c r="D120" s="149"/>
      <c r="E120" s="149"/>
      <c r="F120" s="152" t="str">
        <f>E17</f>
        <v xml:space="preserve"> </v>
      </c>
      <c r="G120" s="149"/>
      <c r="H120" s="149"/>
      <c r="I120" s="150" t="s">
        <v>27</v>
      </c>
      <c r="J120" s="154" t="str">
        <f>E23</f>
        <v>VIAPROJEKT s.r.o. HK</v>
      </c>
      <c r="K120" s="149"/>
      <c r="L120" s="98"/>
    </row>
    <row r="121" spans="2:65" s="119" customFormat="1" ht="15.2" customHeight="1">
      <c r="B121" s="147"/>
      <c r="C121" s="150" t="s">
        <v>26</v>
      </c>
      <c r="D121" s="149"/>
      <c r="E121" s="149"/>
      <c r="F121" s="152" t="str">
        <f>IF(E20="","",E20)</f>
        <v xml:space="preserve"> </v>
      </c>
      <c r="G121" s="149"/>
      <c r="H121" s="149"/>
      <c r="I121" s="150" t="s">
        <v>30</v>
      </c>
      <c r="J121" s="154" t="str">
        <f>E26</f>
        <v>B.Burešová</v>
      </c>
      <c r="K121" s="149"/>
      <c r="L121" s="98"/>
    </row>
    <row r="122" spans="2:65" s="119" customFormat="1" ht="10.35" customHeight="1">
      <c r="B122" s="147"/>
      <c r="C122" s="149"/>
      <c r="D122" s="149"/>
      <c r="E122" s="149"/>
      <c r="F122" s="149"/>
      <c r="G122" s="149"/>
      <c r="H122" s="149"/>
      <c r="I122" s="149"/>
      <c r="J122" s="149"/>
      <c r="K122" s="149"/>
      <c r="L122" s="98"/>
    </row>
    <row r="123" spans="2:65" s="185" customFormat="1" ht="29.25" customHeight="1">
      <c r="B123" s="177"/>
      <c r="C123" s="178" t="s">
        <v>108</v>
      </c>
      <c r="D123" s="179" t="s">
        <v>58</v>
      </c>
      <c r="E123" s="179" t="s">
        <v>54</v>
      </c>
      <c r="F123" s="179" t="s">
        <v>55</v>
      </c>
      <c r="G123" s="179" t="s">
        <v>109</v>
      </c>
      <c r="H123" s="179" t="s">
        <v>110</v>
      </c>
      <c r="I123" s="179" t="s">
        <v>111</v>
      </c>
      <c r="J123" s="179" t="s">
        <v>100</v>
      </c>
      <c r="K123" s="180" t="s">
        <v>112</v>
      </c>
      <c r="L123" s="181"/>
      <c r="M123" s="182" t="s">
        <v>1</v>
      </c>
      <c r="N123" s="183" t="s">
        <v>37</v>
      </c>
      <c r="O123" s="183" t="s">
        <v>113</v>
      </c>
      <c r="P123" s="183" t="s">
        <v>114</v>
      </c>
      <c r="Q123" s="183" t="s">
        <v>115</v>
      </c>
      <c r="R123" s="183" t="s">
        <v>116</v>
      </c>
      <c r="S123" s="183" t="s">
        <v>117</v>
      </c>
      <c r="T123" s="184" t="s">
        <v>118</v>
      </c>
    </row>
    <row r="124" spans="2:65" s="119" customFormat="1" ht="22.9" customHeight="1">
      <c r="B124" s="147"/>
      <c r="C124" s="186" t="s">
        <v>119</v>
      </c>
      <c r="D124" s="149"/>
      <c r="E124" s="149"/>
      <c r="F124" s="149"/>
      <c r="G124" s="149"/>
      <c r="H124" s="149"/>
      <c r="I124" s="149"/>
      <c r="J124" s="187">
        <f>BK124</f>
        <v>0</v>
      </c>
      <c r="K124" s="149"/>
      <c r="L124" s="98"/>
      <c r="M124" s="188"/>
      <c r="N124" s="189"/>
      <c r="O124" s="189"/>
      <c r="P124" s="190">
        <f>P125</f>
        <v>997.18613200000004</v>
      </c>
      <c r="Q124" s="189"/>
      <c r="R124" s="190">
        <f>R125</f>
        <v>7.6500000000000003E-5</v>
      </c>
      <c r="S124" s="189"/>
      <c r="T124" s="191">
        <f>T125</f>
        <v>1505.8776499999997</v>
      </c>
      <c r="AT124" s="112" t="s">
        <v>72</v>
      </c>
      <c r="AU124" s="112" t="s">
        <v>102</v>
      </c>
      <c r="BK124" s="192">
        <f>BK125</f>
        <v>0</v>
      </c>
    </row>
    <row r="125" spans="2:65" s="203" customFormat="1" ht="25.9" customHeight="1">
      <c r="B125" s="193"/>
      <c r="C125" s="194"/>
      <c r="D125" s="195" t="s">
        <v>72</v>
      </c>
      <c r="E125" s="196" t="s">
        <v>120</v>
      </c>
      <c r="F125" s="196" t="s">
        <v>121</v>
      </c>
      <c r="G125" s="194"/>
      <c r="H125" s="194"/>
      <c r="I125" s="194"/>
      <c r="J125" s="197">
        <f>BK125</f>
        <v>0</v>
      </c>
      <c r="K125" s="194"/>
      <c r="L125" s="198"/>
      <c r="M125" s="199"/>
      <c r="N125" s="200"/>
      <c r="O125" s="200"/>
      <c r="P125" s="201">
        <f>P126+P187+P196</f>
        <v>997.18613200000004</v>
      </c>
      <c r="Q125" s="200"/>
      <c r="R125" s="201">
        <f>R126+R187+R196</f>
        <v>7.6500000000000003E-5</v>
      </c>
      <c r="S125" s="200"/>
      <c r="T125" s="202">
        <f>T126+T187+T196</f>
        <v>1505.8776499999997</v>
      </c>
      <c r="AR125" s="204" t="s">
        <v>78</v>
      </c>
      <c r="AT125" s="205" t="s">
        <v>72</v>
      </c>
      <c r="AU125" s="205" t="s">
        <v>73</v>
      </c>
      <c r="AY125" s="204" t="s">
        <v>122</v>
      </c>
      <c r="BK125" s="206">
        <f>BK126+BK187+BK196</f>
        <v>0</v>
      </c>
    </row>
    <row r="126" spans="2:65" s="203" customFormat="1" ht="22.9" customHeight="1">
      <c r="B126" s="193"/>
      <c r="C126" s="194"/>
      <c r="D126" s="195" t="s">
        <v>72</v>
      </c>
      <c r="E126" s="207" t="s">
        <v>78</v>
      </c>
      <c r="F126" s="207" t="s">
        <v>123</v>
      </c>
      <c r="G126" s="194"/>
      <c r="H126" s="194"/>
      <c r="I126" s="194"/>
      <c r="J126" s="208">
        <f>BK126</f>
        <v>0</v>
      </c>
      <c r="K126" s="194"/>
      <c r="L126" s="198"/>
      <c r="M126" s="199"/>
      <c r="N126" s="200"/>
      <c r="O126" s="200"/>
      <c r="P126" s="201">
        <f>SUM(P127:P186)</f>
        <v>636.53549999999996</v>
      </c>
      <c r="Q126" s="200"/>
      <c r="R126" s="201">
        <f>SUM(R127:R186)</f>
        <v>7.6500000000000003E-5</v>
      </c>
      <c r="S126" s="200"/>
      <c r="T126" s="202">
        <f>SUM(T127:T186)</f>
        <v>1505.8776499999997</v>
      </c>
      <c r="AR126" s="204" t="s">
        <v>78</v>
      </c>
      <c r="AT126" s="205" t="s">
        <v>72</v>
      </c>
      <c r="AU126" s="205" t="s">
        <v>78</v>
      </c>
      <c r="AY126" s="204" t="s">
        <v>122</v>
      </c>
      <c r="BK126" s="206">
        <f>SUM(BK127:BK186)</f>
        <v>0</v>
      </c>
    </row>
    <row r="127" spans="2:65" s="119" customFormat="1" ht="24" customHeight="1">
      <c r="B127" s="147"/>
      <c r="C127" s="102" t="s">
        <v>78</v>
      </c>
      <c r="D127" s="102" t="s">
        <v>124</v>
      </c>
      <c r="E127" s="103" t="s">
        <v>125</v>
      </c>
      <c r="F127" s="104" t="s">
        <v>126</v>
      </c>
      <c r="G127" s="105" t="s">
        <v>127</v>
      </c>
      <c r="H127" s="106">
        <v>1295</v>
      </c>
      <c r="I127" s="282"/>
      <c r="J127" s="107">
        <f>ROUND(I127*H127,2)</f>
        <v>0</v>
      </c>
      <c r="K127" s="104" t="s">
        <v>128</v>
      </c>
      <c r="L127" s="98"/>
      <c r="M127" s="209" t="s">
        <v>1</v>
      </c>
      <c r="N127" s="210" t="s">
        <v>38</v>
      </c>
      <c r="O127" s="211">
        <v>0.11899999999999999</v>
      </c>
      <c r="P127" s="211">
        <f>O127*H127</f>
        <v>154.10499999999999</v>
      </c>
      <c r="Q127" s="211">
        <v>0</v>
      </c>
      <c r="R127" s="211">
        <f>Q127*H127</f>
        <v>0</v>
      </c>
      <c r="S127" s="211">
        <v>0.44</v>
      </c>
      <c r="T127" s="212">
        <f>S127*H127</f>
        <v>569.79999999999995</v>
      </c>
      <c r="AR127" s="213" t="s">
        <v>129</v>
      </c>
      <c r="AT127" s="213" t="s">
        <v>124</v>
      </c>
      <c r="AU127" s="213" t="s">
        <v>80</v>
      </c>
      <c r="AY127" s="112" t="s">
        <v>122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12" t="s">
        <v>78</v>
      </c>
      <c r="BK127" s="214">
        <f>ROUND(I127*H127,2)</f>
        <v>0</v>
      </c>
      <c r="BL127" s="112" t="s">
        <v>129</v>
      </c>
      <c r="BM127" s="213" t="s">
        <v>130</v>
      </c>
    </row>
    <row r="128" spans="2:65" s="223" customFormat="1">
      <c r="B128" s="215"/>
      <c r="C128" s="216"/>
      <c r="D128" s="217" t="s">
        <v>131</v>
      </c>
      <c r="E128" s="218" t="s">
        <v>1</v>
      </c>
      <c r="F128" s="219" t="s">
        <v>132</v>
      </c>
      <c r="G128" s="216"/>
      <c r="H128" s="218" t="s">
        <v>1</v>
      </c>
      <c r="I128" s="383"/>
      <c r="J128" s="216"/>
      <c r="K128" s="216"/>
      <c r="L128" s="99"/>
      <c r="M128" s="220"/>
      <c r="N128" s="221"/>
      <c r="O128" s="221"/>
      <c r="P128" s="221"/>
      <c r="Q128" s="221"/>
      <c r="R128" s="221"/>
      <c r="S128" s="221"/>
      <c r="T128" s="222"/>
      <c r="AT128" s="224" t="s">
        <v>131</v>
      </c>
      <c r="AU128" s="224" t="s">
        <v>80</v>
      </c>
      <c r="AV128" s="223" t="s">
        <v>78</v>
      </c>
      <c r="AW128" s="223" t="s">
        <v>29</v>
      </c>
      <c r="AX128" s="223" t="s">
        <v>73</v>
      </c>
      <c r="AY128" s="224" t="s">
        <v>122</v>
      </c>
    </row>
    <row r="129" spans="2:65" s="233" customFormat="1">
      <c r="B129" s="225"/>
      <c r="C129" s="226"/>
      <c r="D129" s="217" t="s">
        <v>131</v>
      </c>
      <c r="E129" s="227" t="s">
        <v>1</v>
      </c>
      <c r="F129" s="228" t="s">
        <v>133</v>
      </c>
      <c r="G129" s="226"/>
      <c r="H129" s="229">
        <v>1295</v>
      </c>
      <c r="I129" s="384"/>
      <c r="J129" s="226"/>
      <c r="K129" s="226"/>
      <c r="L129" s="100"/>
      <c r="M129" s="230"/>
      <c r="N129" s="231"/>
      <c r="O129" s="231"/>
      <c r="P129" s="231"/>
      <c r="Q129" s="231"/>
      <c r="R129" s="231"/>
      <c r="S129" s="231"/>
      <c r="T129" s="232"/>
      <c r="AT129" s="234" t="s">
        <v>131</v>
      </c>
      <c r="AU129" s="234" t="s">
        <v>80</v>
      </c>
      <c r="AV129" s="233" t="s">
        <v>80</v>
      </c>
      <c r="AW129" s="233" t="s">
        <v>29</v>
      </c>
      <c r="AX129" s="233" t="s">
        <v>73</v>
      </c>
      <c r="AY129" s="234" t="s">
        <v>122</v>
      </c>
    </row>
    <row r="130" spans="2:65" s="243" customFormat="1">
      <c r="B130" s="235"/>
      <c r="C130" s="236"/>
      <c r="D130" s="217" t="s">
        <v>131</v>
      </c>
      <c r="E130" s="237" t="s">
        <v>1</v>
      </c>
      <c r="F130" s="238" t="s">
        <v>134</v>
      </c>
      <c r="G130" s="236"/>
      <c r="H130" s="239">
        <v>1295</v>
      </c>
      <c r="I130" s="385"/>
      <c r="J130" s="236"/>
      <c r="K130" s="236"/>
      <c r="L130" s="101"/>
      <c r="M130" s="240"/>
      <c r="N130" s="241"/>
      <c r="O130" s="241"/>
      <c r="P130" s="241"/>
      <c r="Q130" s="241"/>
      <c r="R130" s="241"/>
      <c r="S130" s="241"/>
      <c r="T130" s="242"/>
      <c r="AT130" s="244" t="s">
        <v>131</v>
      </c>
      <c r="AU130" s="244" t="s">
        <v>80</v>
      </c>
      <c r="AV130" s="243" t="s">
        <v>129</v>
      </c>
      <c r="AW130" s="243" t="s">
        <v>29</v>
      </c>
      <c r="AX130" s="243" t="s">
        <v>78</v>
      </c>
      <c r="AY130" s="244" t="s">
        <v>122</v>
      </c>
    </row>
    <row r="131" spans="2:65" s="119" customFormat="1" ht="24" customHeight="1">
      <c r="B131" s="147"/>
      <c r="C131" s="102" t="s">
        <v>80</v>
      </c>
      <c r="D131" s="102" t="s">
        <v>124</v>
      </c>
      <c r="E131" s="103" t="s">
        <v>125</v>
      </c>
      <c r="F131" s="104" t="s">
        <v>126</v>
      </c>
      <c r="G131" s="105" t="s">
        <v>127</v>
      </c>
      <c r="H131" s="106">
        <v>213</v>
      </c>
      <c r="I131" s="282"/>
      <c r="J131" s="107">
        <f>ROUND(I131*H131,2)</f>
        <v>0</v>
      </c>
      <c r="K131" s="104" t="s">
        <v>128</v>
      </c>
      <c r="L131" s="98"/>
      <c r="M131" s="209" t="s">
        <v>1</v>
      </c>
      <c r="N131" s="210" t="s">
        <v>38</v>
      </c>
      <c r="O131" s="211">
        <v>0.11899999999999999</v>
      </c>
      <c r="P131" s="211">
        <f>O131*H131</f>
        <v>25.346999999999998</v>
      </c>
      <c r="Q131" s="211">
        <v>0</v>
      </c>
      <c r="R131" s="211">
        <f>Q131*H131</f>
        <v>0</v>
      </c>
      <c r="S131" s="211">
        <v>0.44</v>
      </c>
      <c r="T131" s="212">
        <f>S131*H131</f>
        <v>93.72</v>
      </c>
      <c r="AR131" s="213" t="s">
        <v>129</v>
      </c>
      <c r="AT131" s="213" t="s">
        <v>124</v>
      </c>
      <c r="AU131" s="213" t="s">
        <v>80</v>
      </c>
      <c r="AY131" s="112" t="s">
        <v>122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12" t="s">
        <v>78</v>
      </c>
      <c r="BK131" s="214">
        <f>ROUND(I131*H131,2)</f>
        <v>0</v>
      </c>
      <c r="BL131" s="112" t="s">
        <v>129</v>
      </c>
      <c r="BM131" s="213" t="s">
        <v>135</v>
      </c>
    </row>
    <row r="132" spans="2:65" s="223" customFormat="1">
      <c r="B132" s="215"/>
      <c r="C132" s="216"/>
      <c r="D132" s="217" t="s">
        <v>131</v>
      </c>
      <c r="E132" s="218" t="s">
        <v>1</v>
      </c>
      <c r="F132" s="219" t="s">
        <v>136</v>
      </c>
      <c r="G132" s="216"/>
      <c r="H132" s="218" t="s">
        <v>1</v>
      </c>
      <c r="I132" s="383"/>
      <c r="J132" s="216"/>
      <c r="K132" s="216"/>
      <c r="L132" s="99"/>
      <c r="M132" s="220"/>
      <c r="N132" s="221"/>
      <c r="O132" s="221"/>
      <c r="P132" s="221"/>
      <c r="Q132" s="221"/>
      <c r="R132" s="221"/>
      <c r="S132" s="221"/>
      <c r="T132" s="222"/>
      <c r="AT132" s="224" t="s">
        <v>131</v>
      </c>
      <c r="AU132" s="224" t="s">
        <v>80</v>
      </c>
      <c r="AV132" s="223" t="s">
        <v>78</v>
      </c>
      <c r="AW132" s="223" t="s">
        <v>29</v>
      </c>
      <c r="AX132" s="223" t="s">
        <v>73</v>
      </c>
      <c r="AY132" s="224" t="s">
        <v>122</v>
      </c>
    </row>
    <row r="133" spans="2:65" s="233" customFormat="1">
      <c r="B133" s="225"/>
      <c r="C133" s="226"/>
      <c r="D133" s="217" t="s">
        <v>131</v>
      </c>
      <c r="E133" s="227" t="s">
        <v>1</v>
      </c>
      <c r="F133" s="228" t="s">
        <v>137</v>
      </c>
      <c r="G133" s="226"/>
      <c r="H133" s="229">
        <v>213</v>
      </c>
      <c r="I133" s="384"/>
      <c r="J133" s="226"/>
      <c r="K133" s="226"/>
      <c r="L133" s="100"/>
      <c r="M133" s="230"/>
      <c r="N133" s="231"/>
      <c r="O133" s="231"/>
      <c r="P133" s="231"/>
      <c r="Q133" s="231"/>
      <c r="R133" s="231"/>
      <c r="S133" s="231"/>
      <c r="T133" s="232"/>
      <c r="AT133" s="234" t="s">
        <v>131</v>
      </c>
      <c r="AU133" s="234" t="s">
        <v>80</v>
      </c>
      <c r="AV133" s="233" t="s">
        <v>80</v>
      </c>
      <c r="AW133" s="233" t="s">
        <v>29</v>
      </c>
      <c r="AX133" s="233" t="s">
        <v>73</v>
      </c>
      <c r="AY133" s="234" t="s">
        <v>122</v>
      </c>
    </row>
    <row r="134" spans="2:65" s="243" customFormat="1">
      <c r="B134" s="235"/>
      <c r="C134" s="236"/>
      <c r="D134" s="217" t="s">
        <v>131</v>
      </c>
      <c r="E134" s="237" t="s">
        <v>1</v>
      </c>
      <c r="F134" s="238" t="s">
        <v>134</v>
      </c>
      <c r="G134" s="236"/>
      <c r="H134" s="239">
        <v>213</v>
      </c>
      <c r="I134" s="385"/>
      <c r="J134" s="236"/>
      <c r="K134" s="236"/>
      <c r="L134" s="101"/>
      <c r="M134" s="240"/>
      <c r="N134" s="241"/>
      <c r="O134" s="241"/>
      <c r="P134" s="241"/>
      <c r="Q134" s="241"/>
      <c r="R134" s="241"/>
      <c r="S134" s="241"/>
      <c r="T134" s="242"/>
      <c r="AT134" s="244" t="s">
        <v>131</v>
      </c>
      <c r="AU134" s="244" t="s">
        <v>80</v>
      </c>
      <c r="AV134" s="243" t="s">
        <v>129</v>
      </c>
      <c r="AW134" s="243" t="s">
        <v>29</v>
      </c>
      <c r="AX134" s="243" t="s">
        <v>78</v>
      </c>
      <c r="AY134" s="244" t="s">
        <v>122</v>
      </c>
    </row>
    <row r="135" spans="2:65" s="119" customFormat="1" ht="24" customHeight="1">
      <c r="B135" s="147"/>
      <c r="C135" s="102" t="s">
        <v>138</v>
      </c>
      <c r="D135" s="102" t="s">
        <v>124</v>
      </c>
      <c r="E135" s="103" t="s">
        <v>139</v>
      </c>
      <c r="F135" s="104" t="s">
        <v>140</v>
      </c>
      <c r="G135" s="105" t="s">
        <v>127</v>
      </c>
      <c r="H135" s="106">
        <v>1295</v>
      </c>
      <c r="I135" s="282"/>
      <c r="J135" s="107">
        <f>ROUND(I135*H135,2)</f>
        <v>0</v>
      </c>
      <c r="K135" s="104" t="s">
        <v>128</v>
      </c>
      <c r="L135" s="98"/>
      <c r="M135" s="209" t="s">
        <v>1</v>
      </c>
      <c r="N135" s="210" t="s">
        <v>38</v>
      </c>
      <c r="O135" s="211">
        <v>0.19400000000000001</v>
      </c>
      <c r="P135" s="211">
        <f>O135*H135</f>
        <v>251.23000000000002</v>
      </c>
      <c r="Q135" s="211">
        <v>0</v>
      </c>
      <c r="R135" s="211">
        <f>Q135*H135</f>
        <v>0</v>
      </c>
      <c r="S135" s="211">
        <v>0.32500000000000001</v>
      </c>
      <c r="T135" s="212">
        <f>S135*H135</f>
        <v>420.875</v>
      </c>
      <c r="AR135" s="213" t="s">
        <v>129</v>
      </c>
      <c r="AT135" s="213" t="s">
        <v>124</v>
      </c>
      <c r="AU135" s="213" t="s">
        <v>80</v>
      </c>
      <c r="AY135" s="112" t="s">
        <v>122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12" t="s">
        <v>78</v>
      </c>
      <c r="BK135" s="214">
        <f>ROUND(I135*H135,2)</f>
        <v>0</v>
      </c>
      <c r="BL135" s="112" t="s">
        <v>129</v>
      </c>
      <c r="BM135" s="213" t="s">
        <v>141</v>
      </c>
    </row>
    <row r="136" spans="2:65" s="223" customFormat="1">
      <c r="B136" s="215"/>
      <c r="C136" s="216"/>
      <c r="D136" s="217" t="s">
        <v>131</v>
      </c>
      <c r="E136" s="218" t="s">
        <v>1</v>
      </c>
      <c r="F136" s="219" t="s">
        <v>142</v>
      </c>
      <c r="G136" s="216"/>
      <c r="H136" s="218" t="s">
        <v>1</v>
      </c>
      <c r="I136" s="383"/>
      <c r="J136" s="216"/>
      <c r="K136" s="216"/>
      <c r="L136" s="99"/>
      <c r="M136" s="220"/>
      <c r="N136" s="221"/>
      <c r="O136" s="221"/>
      <c r="P136" s="221"/>
      <c r="Q136" s="221"/>
      <c r="R136" s="221"/>
      <c r="S136" s="221"/>
      <c r="T136" s="222"/>
      <c r="AT136" s="224" t="s">
        <v>131</v>
      </c>
      <c r="AU136" s="224" t="s">
        <v>80</v>
      </c>
      <c r="AV136" s="223" t="s">
        <v>78</v>
      </c>
      <c r="AW136" s="223" t="s">
        <v>29</v>
      </c>
      <c r="AX136" s="223" t="s">
        <v>73</v>
      </c>
      <c r="AY136" s="224" t="s">
        <v>122</v>
      </c>
    </row>
    <row r="137" spans="2:65" s="233" customFormat="1">
      <c r="B137" s="225"/>
      <c r="C137" s="226"/>
      <c r="D137" s="217" t="s">
        <v>131</v>
      </c>
      <c r="E137" s="227" t="s">
        <v>1</v>
      </c>
      <c r="F137" s="228" t="s">
        <v>133</v>
      </c>
      <c r="G137" s="226"/>
      <c r="H137" s="229">
        <v>1295</v>
      </c>
      <c r="I137" s="384"/>
      <c r="J137" s="226"/>
      <c r="K137" s="226"/>
      <c r="L137" s="100"/>
      <c r="M137" s="230"/>
      <c r="N137" s="231"/>
      <c r="O137" s="231"/>
      <c r="P137" s="231"/>
      <c r="Q137" s="231"/>
      <c r="R137" s="231"/>
      <c r="S137" s="231"/>
      <c r="T137" s="232"/>
      <c r="AT137" s="234" t="s">
        <v>131</v>
      </c>
      <c r="AU137" s="234" t="s">
        <v>80</v>
      </c>
      <c r="AV137" s="233" t="s">
        <v>80</v>
      </c>
      <c r="AW137" s="233" t="s">
        <v>29</v>
      </c>
      <c r="AX137" s="233" t="s">
        <v>73</v>
      </c>
      <c r="AY137" s="234" t="s">
        <v>122</v>
      </c>
    </row>
    <row r="138" spans="2:65" s="243" customFormat="1">
      <c r="B138" s="235"/>
      <c r="C138" s="236"/>
      <c r="D138" s="217" t="s">
        <v>131</v>
      </c>
      <c r="E138" s="237" t="s">
        <v>1</v>
      </c>
      <c r="F138" s="238" t="s">
        <v>134</v>
      </c>
      <c r="G138" s="236"/>
      <c r="H138" s="239">
        <v>1295</v>
      </c>
      <c r="I138" s="385"/>
      <c r="J138" s="236"/>
      <c r="K138" s="236"/>
      <c r="L138" s="101"/>
      <c r="M138" s="240"/>
      <c r="N138" s="241"/>
      <c r="O138" s="241"/>
      <c r="P138" s="241"/>
      <c r="Q138" s="241"/>
      <c r="R138" s="241"/>
      <c r="S138" s="241"/>
      <c r="T138" s="242"/>
      <c r="AT138" s="244" t="s">
        <v>131</v>
      </c>
      <c r="AU138" s="244" t="s">
        <v>80</v>
      </c>
      <c r="AV138" s="243" t="s">
        <v>129</v>
      </c>
      <c r="AW138" s="243" t="s">
        <v>29</v>
      </c>
      <c r="AX138" s="243" t="s">
        <v>78</v>
      </c>
      <c r="AY138" s="244" t="s">
        <v>122</v>
      </c>
    </row>
    <row r="139" spans="2:65" s="119" customFormat="1" ht="24" customHeight="1">
      <c r="B139" s="147"/>
      <c r="C139" s="102" t="s">
        <v>129</v>
      </c>
      <c r="D139" s="102" t="s">
        <v>124</v>
      </c>
      <c r="E139" s="103" t="s">
        <v>143</v>
      </c>
      <c r="F139" s="104" t="s">
        <v>144</v>
      </c>
      <c r="G139" s="105" t="s">
        <v>127</v>
      </c>
      <c r="H139" s="106">
        <v>213</v>
      </c>
      <c r="I139" s="282"/>
      <c r="J139" s="107">
        <f>ROUND(I139*H139,2)</f>
        <v>0</v>
      </c>
      <c r="K139" s="104" t="s">
        <v>128</v>
      </c>
      <c r="L139" s="98"/>
      <c r="M139" s="209" t="s">
        <v>1</v>
      </c>
      <c r="N139" s="210" t="s">
        <v>38</v>
      </c>
      <c r="O139" s="211">
        <v>7.8E-2</v>
      </c>
      <c r="P139" s="211">
        <f>O139*H139</f>
        <v>16.614000000000001</v>
      </c>
      <c r="Q139" s="211">
        <v>0</v>
      </c>
      <c r="R139" s="211">
        <f>Q139*H139</f>
        <v>0</v>
      </c>
      <c r="S139" s="211">
        <v>0.22</v>
      </c>
      <c r="T139" s="212">
        <f>S139*H139</f>
        <v>46.86</v>
      </c>
      <c r="AR139" s="213" t="s">
        <v>129</v>
      </c>
      <c r="AT139" s="213" t="s">
        <v>124</v>
      </c>
      <c r="AU139" s="213" t="s">
        <v>80</v>
      </c>
      <c r="AY139" s="112" t="s">
        <v>122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12" t="s">
        <v>78</v>
      </c>
      <c r="BK139" s="214">
        <f>ROUND(I139*H139,2)</f>
        <v>0</v>
      </c>
      <c r="BL139" s="112" t="s">
        <v>129</v>
      </c>
      <c r="BM139" s="213" t="s">
        <v>145</v>
      </c>
    </row>
    <row r="140" spans="2:65" s="223" customFormat="1">
      <c r="B140" s="215"/>
      <c r="C140" s="216"/>
      <c r="D140" s="217" t="s">
        <v>131</v>
      </c>
      <c r="E140" s="218" t="s">
        <v>1</v>
      </c>
      <c r="F140" s="219" t="s">
        <v>136</v>
      </c>
      <c r="G140" s="216"/>
      <c r="H140" s="218" t="s">
        <v>1</v>
      </c>
      <c r="I140" s="383"/>
      <c r="J140" s="216"/>
      <c r="K140" s="216"/>
      <c r="L140" s="99"/>
      <c r="M140" s="220"/>
      <c r="N140" s="221"/>
      <c r="O140" s="221"/>
      <c r="P140" s="221"/>
      <c r="Q140" s="221"/>
      <c r="R140" s="221"/>
      <c r="S140" s="221"/>
      <c r="T140" s="222"/>
      <c r="AT140" s="224" t="s">
        <v>131</v>
      </c>
      <c r="AU140" s="224" t="s">
        <v>80</v>
      </c>
      <c r="AV140" s="223" t="s">
        <v>78</v>
      </c>
      <c r="AW140" s="223" t="s">
        <v>29</v>
      </c>
      <c r="AX140" s="223" t="s">
        <v>73</v>
      </c>
      <c r="AY140" s="224" t="s">
        <v>122</v>
      </c>
    </row>
    <row r="141" spans="2:65" s="233" customFormat="1">
      <c r="B141" s="225"/>
      <c r="C141" s="226"/>
      <c r="D141" s="217" t="s">
        <v>131</v>
      </c>
      <c r="E141" s="227" t="s">
        <v>1</v>
      </c>
      <c r="F141" s="228" t="s">
        <v>137</v>
      </c>
      <c r="G141" s="226"/>
      <c r="H141" s="229">
        <v>213</v>
      </c>
      <c r="I141" s="384"/>
      <c r="J141" s="226"/>
      <c r="K141" s="226"/>
      <c r="L141" s="100"/>
      <c r="M141" s="230"/>
      <c r="N141" s="231"/>
      <c r="O141" s="231"/>
      <c r="P141" s="231"/>
      <c r="Q141" s="231"/>
      <c r="R141" s="231"/>
      <c r="S141" s="231"/>
      <c r="T141" s="232"/>
      <c r="AT141" s="234" t="s">
        <v>131</v>
      </c>
      <c r="AU141" s="234" t="s">
        <v>80</v>
      </c>
      <c r="AV141" s="233" t="s">
        <v>80</v>
      </c>
      <c r="AW141" s="233" t="s">
        <v>29</v>
      </c>
      <c r="AX141" s="233" t="s">
        <v>73</v>
      </c>
      <c r="AY141" s="234" t="s">
        <v>122</v>
      </c>
    </row>
    <row r="142" spans="2:65" s="243" customFormat="1">
      <c r="B142" s="235"/>
      <c r="C142" s="236"/>
      <c r="D142" s="217" t="s">
        <v>131</v>
      </c>
      <c r="E142" s="237" t="s">
        <v>1</v>
      </c>
      <c r="F142" s="238" t="s">
        <v>134</v>
      </c>
      <c r="G142" s="236"/>
      <c r="H142" s="239">
        <v>213</v>
      </c>
      <c r="I142" s="385"/>
      <c r="J142" s="236"/>
      <c r="K142" s="236"/>
      <c r="L142" s="101"/>
      <c r="M142" s="240"/>
      <c r="N142" s="241"/>
      <c r="O142" s="241"/>
      <c r="P142" s="241"/>
      <c r="Q142" s="241"/>
      <c r="R142" s="241"/>
      <c r="S142" s="241"/>
      <c r="T142" s="242"/>
      <c r="AT142" s="244" t="s">
        <v>131</v>
      </c>
      <c r="AU142" s="244" t="s">
        <v>80</v>
      </c>
      <c r="AV142" s="243" t="s">
        <v>129</v>
      </c>
      <c r="AW142" s="243" t="s">
        <v>29</v>
      </c>
      <c r="AX142" s="243" t="s">
        <v>78</v>
      </c>
      <c r="AY142" s="244" t="s">
        <v>122</v>
      </c>
    </row>
    <row r="143" spans="2:65" s="119" customFormat="1" ht="24" customHeight="1">
      <c r="B143" s="147"/>
      <c r="C143" s="102" t="s">
        <v>146</v>
      </c>
      <c r="D143" s="102" t="s">
        <v>124</v>
      </c>
      <c r="E143" s="103" t="s">
        <v>143</v>
      </c>
      <c r="F143" s="104" t="s">
        <v>144</v>
      </c>
      <c r="G143" s="105" t="s">
        <v>127</v>
      </c>
      <c r="H143" s="106">
        <v>1295</v>
      </c>
      <c r="I143" s="282"/>
      <c r="J143" s="107">
        <f>ROUND(I143*H143,2)</f>
        <v>0</v>
      </c>
      <c r="K143" s="104" t="s">
        <v>128</v>
      </c>
      <c r="L143" s="98"/>
      <c r="M143" s="209" t="s">
        <v>1</v>
      </c>
      <c r="N143" s="210" t="s">
        <v>38</v>
      </c>
      <c r="O143" s="211">
        <v>7.8E-2</v>
      </c>
      <c r="P143" s="211">
        <f>O143*H143</f>
        <v>101.01</v>
      </c>
      <c r="Q143" s="211">
        <v>0</v>
      </c>
      <c r="R143" s="211">
        <f>Q143*H143</f>
        <v>0</v>
      </c>
      <c r="S143" s="211">
        <v>0.22</v>
      </c>
      <c r="T143" s="212">
        <f>S143*H143</f>
        <v>284.89999999999998</v>
      </c>
      <c r="AR143" s="213" t="s">
        <v>129</v>
      </c>
      <c r="AT143" s="213" t="s">
        <v>124</v>
      </c>
      <c r="AU143" s="213" t="s">
        <v>80</v>
      </c>
      <c r="AY143" s="112" t="s">
        <v>122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12" t="s">
        <v>78</v>
      </c>
      <c r="BK143" s="214">
        <f>ROUND(I143*H143,2)</f>
        <v>0</v>
      </c>
      <c r="BL143" s="112" t="s">
        <v>129</v>
      </c>
      <c r="BM143" s="213" t="s">
        <v>147</v>
      </c>
    </row>
    <row r="144" spans="2:65" s="223" customFormat="1">
      <c r="B144" s="215"/>
      <c r="C144" s="216"/>
      <c r="D144" s="217" t="s">
        <v>131</v>
      </c>
      <c r="E144" s="218" t="s">
        <v>1</v>
      </c>
      <c r="F144" s="219" t="s">
        <v>142</v>
      </c>
      <c r="G144" s="216"/>
      <c r="H144" s="218" t="s">
        <v>1</v>
      </c>
      <c r="I144" s="383"/>
      <c r="J144" s="216"/>
      <c r="K144" s="216"/>
      <c r="L144" s="99"/>
      <c r="M144" s="220"/>
      <c r="N144" s="221"/>
      <c r="O144" s="221"/>
      <c r="P144" s="221"/>
      <c r="Q144" s="221"/>
      <c r="R144" s="221"/>
      <c r="S144" s="221"/>
      <c r="T144" s="222"/>
      <c r="AT144" s="224" t="s">
        <v>131</v>
      </c>
      <c r="AU144" s="224" t="s">
        <v>80</v>
      </c>
      <c r="AV144" s="223" t="s">
        <v>78</v>
      </c>
      <c r="AW144" s="223" t="s">
        <v>29</v>
      </c>
      <c r="AX144" s="223" t="s">
        <v>73</v>
      </c>
      <c r="AY144" s="224" t="s">
        <v>122</v>
      </c>
    </row>
    <row r="145" spans="2:65" s="233" customFormat="1">
      <c r="B145" s="225"/>
      <c r="C145" s="226"/>
      <c r="D145" s="217" t="s">
        <v>131</v>
      </c>
      <c r="E145" s="227" t="s">
        <v>1</v>
      </c>
      <c r="F145" s="228" t="s">
        <v>133</v>
      </c>
      <c r="G145" s="226"/>
      <c r="H145" s="229">
        <v>1295</v>
      </c>
      <c r="I145" s="384"/>
      <c r="J145" s="226"/>
      <c r="K145" s="226"/>
      <c r="L145" s="100"/>
      <c r="M145" s="230"/>
      <c r="N145" s="231"/>
      <c r="O145" s="231"/>
      <c r="P145" s="231"/>
      <c r="Q145" s="231"/>
      <c r="R145" s="231"/>
      <c r="S145" s="231"/>
      <c r="T145" s="232"/>
      <c r="AT145" s="234" t="s">
        <v>131</v>
      </c>
      <c r="AU145" s="234" t="s">
        <v>80</v>
      </c>
      <c r="AV145" s="233" t="s">
        <v>80</v>
      </c>
      <c r="AW145" s="233" t="s">
        <v>29</v>
      </c>
      <c r="AX145" s="233" t="s">
        <v>73</v>
      </c>
      <c r="AY145" s="234" t="s">
        <v>122</v>
      </c>
    </row>
    <row r="146" spans="2:65" s="243" customFormat="1">
      <c r="B146" s="235"/>
      <c r="C146" s="236"/>
      <c r="D146" s="217" t="s">
        <v>131</v>
      </c>
      <c r="E146" s="237" t="s">
        <v>1</v>
      </c>
      <c r="F146" s="238" t="s">
        <v>134</v>
      </c>
      <c r="G146" s="236"/>
      <c r="H146" s="239">
        <v>1295</v>
      </c>
      <c r="I146" s="385"/>
      <c r="J146" s="236"/>
      <c r="K146" s="236"/>
      <c r="L146" s="101"/>
      <c r="M146" s="240"/>
      <c r="N146" s="241"/>
      <c r="O146" s="241"/>
      <c r="P146" s="241"/>
      <c r="Q146" s="241"/>
      <c r="R146" s="241"/>
      <c r="S146" s="241"/>
      <c r="T146" s="242"/>
      <c r="AT146" s="244" t="s">
        <v>131</v>
      </c>
      <c r="AU146" s="244" t="s">
        <v>80</v>
      </c>
      <c r="AV146" s="243" t="s">
        <v>129</v>
      </c>
      <c r="AW146" s="243" t="s">
        <v>29</v>
      </c>
      <c r="AX146" s="243" t="s">
        <v>78</v>
      </c>
      <c r="AY146" s="244" t="s">
        <v>122</v>
      </c>
    </row>
    <row r="147" spans="2:65" s="119" customFormat="1" ht="24" customHeight="1">
      <c r="B147" s="147"/>
      <c r="C147" s="102" t="s">
        <v>148</v>
      </c>
      <c r="D147" s="102" t="s">
        <v>124</v>
      </c>
      <c r="E147" s="103" t="s">
        <v>149</v>
      </c>
      <c r="F147" s="104" t="s">
        <v>150</v>
      </c>
      <c r="G147" s="105" t="s">
        <v>127</v>
      </c>
      <c r="H147" s="106">
        <v>4.5</v>
      </c>
      <c r="I147" s="282"/>
      <c r="J147" s="107">
        <f>ROUND(I147*H147,2)</f>
        <v>0</v>
      </c>
      <c r="K147" s="104" t="s">
        <v>128</v>
      </c>
      <c r="L147" s="98"/>
      <c r="M147" s="209" t="s">
        <v>1</v>
      </c>
      <c r="N147" s="210" t="s">
        <v>38</v>
      </c>
      <c r="O147" s="211">
        <v>0.11600000000000001</v>
      </c>
      <c r="P147" s="211">
        <f>O147*H147</f>
        <v>0.52200000000000002</v>
      </c>
      <c r="Q147" s="211">
        <v>0</v>
      </c>
      <c r="R147" s="211">
        <f>Q147*H147</f>
        <v>0</v>
      </c>
      <c r="S147" s="211">
        <v>0.28999999999999998</v>
      </c>
      <c r="T147" s="212">
        <f>S147*H147</f>
        <v>1.3049999999999999</v>
      </c>
      <c r="AR147" s="213" t="s">
        <v>129</v>
      </c>
      <c r="AT147" s="213" t="s">
        <v>124</v>
      </c>
      <c r="AU147" s="213" t="s">
        <v>80</v>
      </c>
      <c r="AY147" s="112" t="s">
        <v>122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12" t="s">
        <v>78</v>
      </c>
      <c r="BK147" s="214">
        <f>ROUND(I147*H147,2)</f>
        <v>0</v>
      </c>
      <c r="BL147" s="112" t="s">
        <v>129</v>
      </c>
      <c r="BM147" s="213" t="s">
        <v>151</v>
      </c>
    </row>
    <row r="148" spans="2:65" s="223" customFormat="1" ht="22.5">
      <c r="B148" s="215"/>
      <c r="C148" s="216"/>
      <c r="D148" s="217" t="s">
        <v>131</v>
      </c>
      <c r="E148" s="218" t="s">
        <v>1</v>
      </c>
      <c r="F148" s="219" t="s">
        <v>152</v>
      </c>
      <c r="G148" s="216"/>
      <c r="H148" s="218" t="s">
        <v>1</v>
      </c>
      <c r="I148" s="383"/>
      <c r="J148" s="216"/>
      <c r="K148" s="216"/>
      <c r="L148" s="99"/>
      <c r="M148" s="220"/>
      <c r="N148" s="221"/>
      <c r="O148" s="221"/>
      <c r="P148" s="221"/>
      <c r="Q148" s="221"/>
      <c r="R148" s="221"/>
      <c r="S148" s="221"/>
      <c r="T148" s="222"/>
      <c r="AT148" s="224" t="s">
        <v>131</v>
      </c>
      <c r="AU148" s="224" t="s">
        <v>80</v>
      </c>
      <c r="AV148" s="223" t="s">
        <v>78</v>
      </c>
      <c r="AW148" s="223" t="s">
        <v>29</v>
      </c>
      <c r="AX148" s="223" t="s">
        <v>73</v>
      </c>
      <c r="AY148" s="224" t="s">
        <v>122</v>
      </c>
    </row>
    <row r="149" spans="2:65" s="233" customFormat="1">
      <c r="B149" s="225"/>
      <c r="C149" s="226"/>
      <c r="D149" s="217" t="s">
        <v>131</v>
      </c>
      <c r="E149" s="227" t="s">
        <v>1</v>
      </c>
      <c r="F149" s="228" t="s">
        <v>153</v>
      </c>
      <c r="G149" s="226"/>
      <c r="H149" s="229">
        <v>4.5</v>
      </c>
      <c r="I149" s="384"/>
      <c r="J149" s="226"/>
      <c r="K149" s="226"/>
      <c r="L149" s="100"/>
      <c r="M149" s="230"/>
      <c r="N149" s="231"/>
      <c r="O149" s="231"/>
      <c r="P149" s="231"/>
      <c r="Q149" s="231"/>
      <c r="R149" s="231"/>
      <c r="S149" s="231"/>
      <c r="T149" s="232"/>
      <c r="AT149" s="234" t="s">
        <v>131</v>
      </c>
      <c r="AU149" s="234" t="s">
        <v>80</v>
      </c>
      <c r="AV149" s="233" t="s">
        <v>80</v>
      </c>
      <c r="AW149" s="233" t="s">
        <v>29</v>
      </c>
      <c r="AX149" s="233" t="s">
        <v>73</v>
      </c>
      <c r="AY149" s="234" t="s">
        <v>122</v>
      </c>
    </row>
    <row r="150" spans="2:65" s="243" customFormat="1">
      <c r="B150" s="235"/>
      <c r="C150" s="236"/>
      <c r="D150" s="217" t="s">
        <v>131</v>
      </c>
      <c r="E150" s="237" t="s">
        <v>1</v>
      </c>
      <c r="F150" s="238" t="s">
        <v>134</v>
      </c>
      <c r="G150" s="236"/>
      <c r="H150" s="239">
        <v>4.5</v>
      </c>
      <c r="I150" s="385"/>
      <c r="J150" s="236"/>
      <c r="K150" s="236"/>
      <c r="L150" s="101"/>
      <c r="M150" s="240"/>
      <c r="N150" s="241"/>
      <c r="O150" s="241"/>
      <c r="P150" s="241"/>
      <c r="Q150" s="241"/>
      <c r="R150" s="241"/>
      <c r="S150" s="241"/>
      <c r="T150" s="242"/>
      <c r="AT150" s="244" t="s">
        <v>131</v>
      </c>
      <c r="AU150" s="244" t="s">
        <v>80</v>
      </c>
      <c r="AV150" s="243" t="s">
        <v>129</v>
      </c>
      <c r="AW150" s="243" t="s">
        <v>29</v>
      </c>
      <c r="AX150" s="243" t="s">
        <v>78</v>
      </c>
      <c r="AY150" s="244" t="s">
        <v>122</v>
      </c>
    </row>
    <row r="151" spans="2:65" s="119" customFormat="1" ht="24" customHeight="1">
      <c r="B151" s="147"/>
      <c r="C151" s="102" t="s">
        <v>154</v>
      </c>
      <c r="D151" s="102" t="s">
        <v>124</v>
      </c>
      <c r="E151" s="103" t="s">
        <v>149</v>
      </c>
      <c r="F151" s="104" t="s">
        <v>150</v>
      </c>
      <c r="G151" s="105" t="s">
        <v>127</v>
      </c>
      <c r="H151" s="106">
        <v>26</v>
      </c>
      <c r="I151" s="282"/>
      <c r="J151" s="107">
        <f>ROUND(I151*H151,2)</f>
        <v>0</v>
      </c>
      <c r="K151" s="104" t="s">
        <v>128</v>
      </c>
      <c r="L151" s="98"/>
      <c r="M151" s="209" t="s">
        <v>1</v>
      </c>
      <c r="N151" s="210" t="s">
        <v>38</v>
      </c>
      <c r="O151" s="211">
        <v>0.11600000000000001</v>
      </c>
      <c r="P151" s="211">
        <f>O151*H151</f>
        <v>3.016</v>
      </c>
      <c r="Q151" s="211">
        <v>0</v>
      </c>
      <c r="R151" s="211">
        <f>Q151*H151</f>
        <v>0</v>
      </c>
      <c r="S151" s="211">
        <v>0.28999999999999998</v>
      </c>
      <c r="T151" s="212">
        <f>S151*H151</f>
        <v>7.5399999999999991</v>
      </c>
      <c r="AR151" s="213" t="s">
        <v>129</v>
      </c>
      <c r="AT151" s="213" t="s">
        <v>124</v>
      </c>
      <c r="AU151" s="213" t="s">
        <v>80</v>
      </c>
      <c r="AY151" s="112" t="s">
        <v>122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12" t="s">
        <v>78</v>
      </c>
      <c r="BK151" s="214">
        <f>ROUND(I151*H151,2)</f>
        <v>0</v>
      </c>
      <c r="BL151" s="112" t="s">
        <v>129</v>
      </c>
      <c r="BM151" s="213" t="s">
        <v>155</v>
      </c>
    </row>
    <row r="152" spans="2:65" s="223" customFormat="1">
      <c r="B152" s="215"/>
      <c r="C152" s="216"/>
      <c r="D152" s="217" t="s">
        <v>131</v>
      </c>
      <c r="E152" s="218" t="s">
        <v>1</v>
      </c>
      <c r="F152" s="219" t="s">
        <v>156</v>
      </c>
      <c r="G152" s="216"/>
      <c r="H152" s="218" t="s">
        <v>1</v>
      </c>
      <c r="I152" s="383"/>
      <c r="J152" s="216"/>
      <c r="K152" s="216"/>
      <c r="L152" s="99"/>
      <c r="M152" s="220"/>
      <c r="N152" s="221"/>
      <c r="O152" s="221"/>
      <c r="P152" s="221"/>
      <c r="Q152" s="221"/>
      <c r="R152" s="221"/>
      <c r="S152" s="221"/>
      <c r="T152" s="222"/>
      <c r="AT152" s="224" t="s">
        <v>131</v>
      </c>
      <c r="AU152" s="224" t="s">
        <v>80</v>
      </c>
      <c r="AV152" s="223" t="s">
        <v>78</v>
      </c>
      <c r="AW152" s="223" t="s">
        <v>29</v>
      </c>
      <c r="AX152" s="223" t="s">
        <v>73</v>
      </c>
      <c r="AY152" s="224" t="s">
        <v>122</v>
      </c>
    </row>
    <row r="153" spans="2:65" s="233" customFormat="1">
      <c r="B153" s="225"/>
      <c r="C153" s="226"/>
      <c r="D153" s="217" t="s">
        <v>131</v>
      </c>
      <c r="E153" s="227" t="s">
        <v>1</v>
      </c>
      <c r="F153" s="228" t="s">
        <v>157</v>
      </c>
      <c r="G153" s="226"/>
      <c r="H153" s="229">
        <v>26</v>
      </c>
      <c r="I153" s="384"/>
      <c r="J153" s="226"/>
      <c r="K153" s="226"/>
      <c r="L153" s="100"/>
      <c r="M153" s="230"/>
      <c r="N153" s="231"/>
      <c r="O153" s="231"/>
      <c r="P153" s="231"/>
      <c r="Q153" s="231"/>
      <c r="R153" s="231"/>
      <c r="S153" s="231"/>
      <c r="T153" s="232"/>
      <c r="AT153" s="234" t="s">
        <v>131</v>
      </c>
      <c r="AU153" s="234" t="s">
        <v>80</v>
      </c>
      <c r="AV153" s="233" t="s">
        <v>80</v>
      </c>
      <c r="AW153" s="233" t="s">
        <v>29</v>
      </c>
      <c r="AX153" s="233" t="s">
        <v>73</v>
      </c>
      <c r="AY153" s="234" t="s">
        <v>122</v>
      </c>
    </row>
    <row r="154" spans="2:65" s="243" customFormat="1">
      <c r="B154" s="235"/>
      <c r="C154" s="236"/>
      <c r="D154" s="217" t="s">
        <v>131</v>
      </c>
      <c r="E154" s="237" t="s">
        <v>1</v>
      </c>
      <c r="F154" s="238" t="s">
        <v>134</v>
      </c>
      <c r="G154" s="236"/>
      <c r="H154" s="239">
        <v>26</v>
      </c>
      <c r="I154" s="385"/>
      <c r="J154" s="236"/>
      <c r="K154" s="236"/>
      <c r="L154" s="101"/>
      <c r="M154" s="240"/>
      <c r="N154" s="241"/>
      <c r="O154" s="241"/>
      <c r="P154" s="241"/>
      <c r="Q154" s="241"/>
      <c r="R154" s="241"/>
      <c r="S154" s="241"/>
      <c r="T154" s="242"/>
      <c r="AT154" s="244" t="s">
        <v>131</v>
      </c>
      <c r="AU154" s="244" t="s">
        <v>80</v>
      </c>
      <c r="AV154" s="243" t="s">
        <v>129</v>
      </c>
      <c r="AW154" s="243" t="s">
        <v>29</v>
      </c>
      <c r="AX154" s="243" t="s">
        <v>78</v>
      </c>
      <c r="AY154" s="244" t="s">
        <v>122</v>
      </c>
    </row>
    <row r="155" spans="2:65" s="119" customFormat="1" ht="24" customHeight="1">
      <c r="B155" s="147"/>
      <c r="C155" s="102" t="s">
        <v>158</v>
      </c>
      <c r="D155" s="102" t="s">
        <v>124</v>
      </c>
      <c r="E155" s="103" t="s">
        <v>159</v>
      </c>
      <c r="F155" s="104" t="s">
        <v>160</v>
      </c>
      <c r="G155" s="105" t="s">
        <v>127</v>
      </c>
      <c r="H155" s="106">
        <v>4.5</v>
      </c>
      <c r="I155" s="282"/>
      <c r="J155" s="107">
        <f>ROUND(I155*H155,2)</f>
        <v>0</v>
      </c>
      <c r="K155" s="104" t="s">
        <v>128</v>
      </c>
      <c r="L155" s="98"/>
      <c r="M155" s="209" t="s">
        <v>1</v>
      </c>
      <c r="N155" s="210" t="s">
        <v>38</v>
      </c>
      <c r="O155" s="211">
        <v>0.246</v>
      </c>
      <c r="P155" s="211">
        <f>O155*H155</f>
        <v>1.107</v>
      </c>
      <c r="Q155" s="211">
        <v>0</v>
      </c>
      <c r="R155" s="211">
        <f>Q155*H155</f>
        <v>0</v>
      </c>
      <c r="S155" s="211">
        <v>0.24</v>
      </c>
      <c r="T155" s="212">
        <f>S155*H155</f>
        <v>1.08</v>
      </c>
      <c r="AR155" s="213" t="s">
        <v>129</v>
      </c>
      <c r="AT155" s="213" t="s">
        <v>124</v>
      </c>
      <c r="AU155" s="213" t="s">
        <v>80</v>
      </c>
      <c r="AY155" s="112" t="s">
        <v>122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12" t="s">
        <v>78</v>
      </c>
      <c r="BK155" s="214">
        <f>ROUND(I155*H155,2)</f>
        <v>0</v>
      </c>
      <c r="BL155" s="112" t="s">
        <v>129</v>
      </c>
      <c r="BM155" s="213" t="s">
        <v>161</v>
      </c>
    </row>
    <row r="156" spans="2:65" s="223" customFormat="1" ht="22.5">
      <c r="B156" s="215"/>
      <c r="C156" s="216"/>
      <c r="D156" s="217" t="s">
        <v>131</v>
      </c>
      <c r="E156" s="218" t="s">
        <v>1</v>
      </c>
      <c r="F156" s="219" t="s">
        <v>162</v>
      </c>
      <c r="G156" s="216"/>
      <c r="H156" s="218" t="s">
        <v>1</v>
      </c>
      <c r="I156" s="383"/>
      <c r="J156" s="216"/>
      <c r="K156" s="216"/>
      <c r="L156" s="99"/>
      <c r="M156" s="220"/>
      <c r="N156" s="221"/>
      <c r="O156" s="221"/>
      <c r="P156" s="221"/>
      <c r="Q156" s="221"/>
      <c r="R156" s="221"/>
      <c r="S156" s="221"/>
      <c r="T156" s="222"/>
      <c r="AT156" s="224" t="s">
        <v>131</v>
      </c>
      <c r="AU156" s="224" t="s">
        <v>80</v>
      </c>
      <c r="AV156" s="223" t="s">
        <v>78</v>
      </c>
      <c r="AW156" s="223" t="s">
        <v>29</v>
      </c>
      <c r="AX156" s="223" t="s">
        <v>73</v>
      </c>
      <c r="AY156" s="224" t="s">
        <v>122</v>
      </c>
    </row>
    <row r="157" spans="2:65" s="233" customFormat="1">
      <c r="B157" s="225"/>
      <c r="C157" s="226"/>
      <c r="D157" s="217" t="s">
        <v>131</v>
      </c>
      <c r="E157" s="227" t="s">
        <v>1</v>
      </c>
      <c r="F157" s="228" t="s">
        <v>153</v>
      </c>
      <c r="G157" s="226"/>
      <c r="H157" s="229">
        <v>4.5</v>
      </c>
      <c r="I157" s="384"/>
      <c r="J157" s="226"/>
      <c r="K157" s="226"/>
      <c r="L157" s="100"/>
      <c r="M157" s="230"/>
      <c r="N157" s="231"/>
      <c r="O157" s="231"/>
      <c r="P157" s="231"/>
      <c r="Q157" s="231"/>
      <c r="R157" s="231"/>
      <c r="S157" s="231"/>
      <c r="T157" s="232"/>
      <c r="AT157" s="234" t="s">
        <v>131</v>
      </c>
      <c r="AU157" s="234" t="s">
        <v>80</v>
      </c>
      <c r="AV157" s="233" t="s">
        <v>80</v>
      </c>
      <c r="AW157" s="233" t="s">
        <v>29</v>
      </c>
      <c r="AX157" s="233" t="s">
        <v>73</v>
      </c>
      <c r="AY157" s="234" t="s">
        <v>122</v>
      </c>
    </row>
    <row r="158" spans="2:65" s="243" customFormat="1">
      <c r="B158" s="235"/>
      <c r="C158" s="236"/>
      <c r="D158" s="217" t="s">
        <v>131</v>
      </c>
      <c r="E158" s="237" t="s">
        <v>1</v>
      </c>
      <c r="F158" s="238" t="s">
        <v>134</v>
      </c>
      <c r="G158" s="236"/>
      <c r="H158" s="239">
        <v>4.5</v>
      </c>
      <c r="I158" s="385"/>
      <c r="J158" s="236"/>
      <c r="K158" s="236"/>
      <c r="L158" s="101"/>
      <c r="M158" s="240"/>
      <c r="N158" s="241"/>
      <c r="O158" s="241"/>
      <c r="P158" s="241"/>
      <c r="Q158" s="241"/>
      <c r="R158" s="241"/>
      <c r="S158" s="241"/>
      <c r="T158" s="242"/>
      <c r="AT158" s="244" t="s">
        <v>131</v>
      </c>
      <c r="AU158" s="244" t="s">
        <v>80</v>
      </c>
      <c r="AV158" s="243" t="s">
        <v>129</v>
      </c>
      <c r="AW158" s="243" t="s">
        <v>29</v>
      </c>
      <c r="AX158" s="243" t="s">
        <v>78</v>
      </c>
      <c r="AY158" s="244" t="s">
        <v>122</v>
      </c>
    </row>
    <row r="159" spans="2:65" s="119" customFormat="1" ht="24" customHeight="1">
      <c r="B159" s="147"/>
      <c r="C159" s="102" t="s">
        <v>163</v>
      </c>
      <c r="D159" s="102" t="s">
        <v>124</v>
      </c>
      <c r="E159" s="103" t="s">
        <v>159</v>
      </c>
      <c r="F159" s="104" t="s">
        <v>160</v>
      </c>
      <c r="G159" s="105" t="s">
        <v>127</v>
      </c>
      <c r="H159" s="106">
        <v>26</v>
      </c>
      <c r="I159" s="282"/>
      <c r="J159" s="107">
        <f>ROUND(I159*H159,2)</f>
        <v>0</v>
      </c>
      <c r="K159" s="104" t="s">
        <v>128</v>
      </c>
      <c r="L159" s="98"/>
      <c r="M159" s="209" t="s">
        <v>1</v>
      </c>
      <c r="N159" s="210" t="s">
        <v>38</v>
      </c>
      <c r="O159" s="211">
        <v>0.246</v>
      </c>
      <c r="P159" s="211">
        <f>O159*H159</f>
        <v>6.3959999999999999</v>
      </c>
      <c r="Q159" s="211">
        <v>0</v>
      </c>
      <c r="R159" s="211">
        <f>Q159*H159</f>
        <v>0</v>
      </c>
      <c r="S159" s="211">
        <v>0.24</v>
      </c>
      <c r="T159" s="212">
        <f>S159*H159</f>
        <v>6.24</v>
      </c>
      <c r="AR159" s="213" t="s">
        <v>129</v>
      </c>
      <c r="AT159" s="213" t="s">
        <v>124</v>
      </c>
      <c r="AU159" s="213" t="s">
        <v>80</v>
      </c>
      <c r="AY159" s="112" t="s">
        <v>122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12" t="s">
        <v>78</v>
      </c>
      <c r="BK159" s="214">
        <f>ROUND(I159*H159,2)</f>
        <v>0</v>
      </c>
      <c r="BL159" s="112" t="s">
        <v>129</v>
      </c>
      <c r="BM159" s="213" t="s">
        <v>164</v>
      </c>
    </row>
    <row r="160" spans="2:65" s="223" customFormat="1">
      <c r="B160" s="215"/>
      <c r="C160" s="216"/>
      <c r="D160" s="217" t="s">
        <v>131</v>
      </c>
      <c r="E160" s="218" t="s">
        <v>1</v>
      </c>
      <c r="F160" s="219" t="s">
        <v>165</v>
      </c>
      <c r="G160" s="216"/>
      <c r="H160" s="218" t="s">
        <v>1</v>
      </c>
      <c r="I160" s="383"/>
      <c r="J160" s="216"/>
      <c r="K160" s="216"/>
      <c r="L160" s="99"/>
      <c r="M160" s="220"/>
      <c r="N160" s="221"/>
      <c r="O160" s="221"/>
      <c r="P160" s="221"/>
      <c r="Q160" s="221"/>
      <c r="R160" s="221"/>
      <c r="S160" s="221"/>
      <c r="T160" s="222"/>
      <c r="AT160" s="224" t="s">
        <v>131</v>
      </c>
      <c r="AU160" s="224" t="s">
        <v>80</v>
      </c>
      <c r="AV160" s="223" t="s">
        <v>78</v>
      </c>
      <c r="AW160" s="223" t="s">
        <v>29</v>
      </c>
      <c r="AX160" s="223" t="s">
        <v>73</v>
      </c>
      <c r="AY160" s="224" t="s">
        <v>122</v>
      </c>
    </row>
    <row r="161" spans="2:65" s="233" customFormat="1">
      <c r="B161" s="225"/>
      <c r="C161" s="226"/>
      <c r="D161" s="217" t="s">
        <v>131</v>
      </c>
      <c r="E161" s="227" t="s">
        <v>1</v>
      </c>
      <c r="F161" s="228" t="s">
        <v>157</v>
      </c>
      <c r="G161" s="226"/>
      <c r="H161" s="229">
        <v>26</v>
      </c>
      <c r="I161" s="384"/>
      <c r="J161" s="226"/>
      <c r="K161" s="226"/>
      <c r="L161" s="100"/>
      <c r="M161" s="230"/>
      <c r="N161" s="231"/>
      <c r="O161" s="231"/>
      <c r="P161" s="231"/>
      <c r="Q161" s="231"/>
      <c r="R161" s="231"/>
      <c r="S161" s="231"/>
      <c r="T161" s="232"/>
      <c r="AT161" s="234" t="s">
        <v>131</v>
      </c>
      <c r="AU161" s="234" t="s">
        <v>80</v>
      </c>
      <c r="AV161" s="233" t="s">
        <v>80</v>
      </c>
      <c r="AW161" s="233" t="s">
        <v>29</v>
      </c>
      <c r="AX161" s="233" t="s">
        <v>73</v>
      </c>
      <c r="AY161" s="234" t="s">
        <v>122</v>
      </c>
    </row>
    <row r="162" spans="2:65" s="243" customFormat="1">
      <c r="B162" s="235"/>
      <c r="C162" s="236"/>
      <c r="D162" s="217" t="s">
        <v>131</v>
      </c>
      <c r="E162" s="237" t="s">
        <v>1</v>
      </c>
      <c r="F162" s="238" t="s">
        <v>134</v>
      </c>
      <c r="G162" s="236"/>
      <c r="H162" s="239">
        <v>26</v>
      </c>
      <c r="I162" s="385"/>
      <c r="J162" s="236"/>
      <c r="K162" s="236"/>
      <c r="L162" s="101"/>
      <c r="M162" s="240"/>
      <c r="N162" s="241"/>
      <c r="O162" s="241"/>
      <c r="P162" s="241"/>
      <c r="Q162" s="241"/>
      <c r="R162" s="241"/>
      <c r="S162" s="241"/>
      <c r="T162" s="242"/>
      <c r="AT162" s="244" t="s">
        <v>131</v>
      </c>
      <c r="AU162" s="244" t="s">
        <v>80</v>
      </c>
      <c r="AV162" s="243" t="s">
        <v>129</v>
      </c>
      <c r="AW162" s="243" t="s">
        <v>29</v>
      </c>
      <c r="AX162" s="243" t="s">
        <v>78</v>
      </c>
      <c r="AY162" s="244" t="s">
        <v>122</v>
      </c>
    </row>
    <row r="163" spans="2:65" s="119" customFormat="1" ht="24" customHeight="1">
      <c r="B163" s="147"/>
      <c r="C163" s="102" t="s">
        <v>166</v>
      </c>
      <c r="D163" s="102" t="s">
        <v>124</v>
      </c>
      <c r="E163" s="103" t="s">
        <v>167</v>
      </c>
      <c r="F163" s="104" t="s">
        <v>168</v>
      </c>
      <c r="G163" s="105" t="s">
        <v>127</v>
      </c>
      <c r="H163" s="106">
        <v>2.5499999999999998</v>
      </c>
      <c r="I163" s="282"/>
      <c r="J163" s="107">
        <f>ROUND(I163*H163,2)</f>
        <v>0</v>
      </c>
      <c r="K163" s="104" t="s">
        <v>128</v>
      </c>
      <c r="L163" s="98"/>
      <c r="M163" s="209" t="s">
        <v>1</v>
      </c>
      <c r="N163" s="210" t="s">
        <v>38</v>
      </c>
      <c r="O163" s="211">
        <v>7.0000000000000007E-2</v>
      </c>
      <c r="P163" s="211">
        <f>O163*H163</f>
        <v>0.17849999999999999</v>
      </c>
      <c r="Q163" s="211">
        <v>3.0000000000000001E-5</v>
      </c>
      <c r="R163" s="211">
        <f>Q163*H163</f>
        <v>7.6500000000000003E-5</v>
      </c>
      <c r="S163" s="211">
        <v>0.10299999999999999</v>
      </c>
      <c r="T163" s="212">
        <f>S163*H163</f>
        <v>0.26264999999999999</v>
      </c>
      <c r="AR163" s="213" t="s">
        <v>129</v>
      </c>
      <c r="AT163" s="213" t="s">
        <v>124</v>
      </c>
      <c r="AU163" s="213" t="s">
        <v>80</v>
      </c>
      <c r="AY163" s="112" t="s">
        <v>122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12" t="s">
        <v>78</v>
      </c>
      <c r="BK163" s="214">
        <f>ROUND(I163*H163,2)</f>
        <v>0</v>
      </c>
      <c r="BL163" s="112" t="s">
        <v>129</v>
      </c>
      <c r="BM163" s="213" t="s">
        <v>169</v>
      </c>
    </row>
    <row r="164" spans="2:65" s="223" customFormat="1">
      <c r="B164" s="215"/>
      <c r="C164" s="216"/>
      <c r="D164" s="217" t="s">
        <v>131</v>
      </c>
      <c r="E164" s="218" t="s">
        <v>1</v>
      </c>
      <c r="F164" s="219" t="s">
        <v>170</v>
      </c>
      <c r="G164" s="216"/>
      <c r="H164" s="218" t="s">
        <v>1</v>
      </c>
      <c r="I164" s="383"/>
      <c r="J164" s="216"/>
      <c r="K164" s="216"/>
      <c r="L164" s="99"/>
      <c r="M164" s="220"/>
      <c r="N164" s="221"/>
      <c r="O164" s="221"/>
      <c r="P164" s="221"/>
      <c r="Q164" s="221"/>
      <c r="R164" s="221"/>
      <c r="S164" s="221"/>
      <c r="T164" s="222"/>
      <c r="AT164" s="224" t="s">
        <v>131</v>
      </c>
      <c r="AU164" s="224" t="s">
        <v>80</v>
      </c>
      <c r="AV164" s="223" t="s">
        <v>78</v>
      </c>
      <c r="AW164" s="223" t="s">
        <v>29</v>
      </c>
      <c r="AX164" s="223" t="s">
        <v>73</v>
      </c>
      <c r="AY164" s="224" t="s">
        <v>122</v>
      </c>
    </row>
    <row r="165" spans="2:65" s="233" customFormat="1">
      <c r="B165" s="225"/>
      <c r="C165" s="226"/>
      <c r="D165" s="217" t="s">
        <v>131</v>
      </c>
      <c r="E165" s="227" t="s">
        <v>1</v>
      </c>
      <c r="F165" s="228" t="s">
        <v>171</v>
      </c>
      <c r="G165" s="226"/>
      <c r="H165" s="229">
        <v>2.5499999999999998</v>
      </c>
      <c r="I165" s="384"/>
      <c r="J165" s="226"/>
      <c r="K165" s="226"/>
      <c r="L165" s="100"/>
      <c r="M165" s="230"/>
      <c r="N165" s="231"/>
      <c r="O165" s="231"/>
      <c r="P165" s="231"/>
      <c r="Q165" s="231"/>
      <c r="R165" s="231"/>
      <c r="S165" s="231"/>
      <c r="T165" s="232"/>
      <c r="AT165" s="234" t="s">
        <v>131</v>
      </c>
      <c r="AU165" s="234" t="s">
        <v>80</v>
      </c>
      <c r="AV165" s="233" t="s">
        <v>80</v>
      </c>
      <c r="AW165" s="233" t="s">
        <v>29</v>
      </c>
      <c r="AX165" s="233" t="s">
        <v>73</v>
      </c>
      <c r="AY165" s="234" t="s">
        <v>122</v>
      </c>
    </row>
    <row r="166" spans="2:65" s="243" customFormat="1">
      <c r="B166" s="235"/>
      <c r="C166" s="236"/>
      <c r="D166" s="217" t="s">
        <v>131</v>
      </c>
      <c r="E166" s="237" t="s">
        <v>1</v>
      </c>
      <c r="F166" s="238" t="s">
        <v>134</v>
      </c>
      <c r="G166" s="236"/>
      <c r="H166" s="239">
        <v>2.5499999999999998</v>
      </c>
      <c r="I166" s="385"/>
      <c r="J166" s="236"/>
      <c r="K166" s="236"/>
      <c r="L166" s="101"/>
      <c r="M166" s="240"/>
      <c r="N166" s="241"/>
      <c r="O166" s="241"/>
      <c r="P166" s="241"/>
      <c r="Q166" s="241"/>
      <c r="R166" s="241"/>
      <c r="S166" s="241"/>
      <c r="T166" s="242"/>
      <c r="AT166" s="244" t="s">
        <v>131</v>
      </c>
      <c r="AU166" s="244" t="s">
        <v>80</v>
      </c>
      <c r="AV166" s="243" t="s">
        <v>129</v>
      </c>
      <c r="AW166" s="243" t="s">
        <v>29</v>
      </c>
      <c r="AX166" s="243" t="s">
        <v>78</v>
      </c>
      <c r="AY166" s="244" t="s">
        <v>122</v>
      </c>
    </row>
    <row r="167" spans="2:65" s="119" customFormat="1" ht="16.5" customHeight="1">
      <c r="B167" s="147"/>
      <c r="C167" s="102" t="s">
        <v>172</v>
      </c>
      <c r="D167" s="102" t="s">
        <v>124</v>
      </c>
      <c r="E167" s="103" t="s">
        <v>173</v>
      </c>
      <c r="F167" s="104" t="s">
        <v>174</v>
      </c>
      <c r="G167" s="105" t="s">
        <v>175</v>
      </c>
      <c r="H167" s="106">
        <v>355</v>
      </c>
      <c r="I167" s="282"/>
      <c r="J167" s="107">
        <f>ROUND(I167*H167,2)</f>
        <v>0</v>
      </c>
      <c r="K167" s="104" t="s">
        <v>128</v>
      </c>
      <c r="L167" s="98"/>
      <c r="M167" s="209" t="s">
        <v>1</v>
      </c>
      <c r="N167" s="210" t="s">
        <v>38</v>
      </c>
      <c r="O167" s="211">
        <v>0.13300000000000001</v>
      </c>
      <c r="P167" s="211">
        <f>O167*H167</f>
        <v>47.215000000000003</v>
      </c>
      <c r="Q167" s="211">
        <v>0</v>
      </c>
      <c r="R167" s="211">
        <f>Q167*H167</f>
        <v>0</v>
      </c>
      <c r="S167" s="211">
        <v>0.20499999999999999</v>
      </c>
      <c r="T167" s="212">
        <f>S167*H167</f>
        <v>72.774999999999991</v>
      </c>
      <c r="AR167" s="213" t="s">
        <v>129</v>
      </c>
      <c r="AT167" s="213" t="s">
        <v>124</v>
      </c>
      <c r="AU167" s="213" t="s">
        <v>80</v>
      </c>
      <c r="AY167" s="112" t="s">
        <v>122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12" t="s">
        <v>78</v>
      </c>
      <c r="BK167" s="214">
        <f>ROUND(I167*H167,2)</f>
        <v>0</v>
      </c>
      <c r="BL167" s="112" t="s">
        <v>129</v>
      </c>
      <c r="BM167" s="213" t="s">
        <v>176</v>
      </c>
    </row>
    <row r="168" spans="2:65" s="223" customFormat="1" ht="22.5">
      <c r="B168" s="215"/>
      <c r="C168" s="216"/>
      <c r="D168" s="217" t="s">
        <v>131</v>
      </c>
      <c r="E168" s="218" t="s">
        <v>1</v>
      </c>
      <c r="F168" s="219" t="s">
        <v>177</v>
      </c>
      <c r="G168" s="216"/>
      <c r="H168" s="218" t="s">
        <v>1</v>
      </c>
      <c r="I168" s="383"/>
      <c r="J168" s="216"/>
      <c r="K168" s="216"/>
      <c r="L168" s="99"/>
      <c r="M168" s="220"/>
      <c r="N168" s="221"/>
      <c r="O168" s="221"/>
      <c r="P168" s="221"/>
      <c r="Q168" s="221"/>
      <c r="R168" s="221"/>
      <c r="S168" s="221"/>
      <c r="T168" s="222"/>
      <c r="AT168" s="224" t="s">
        <v>131</v>
      </c>
      <c r="AU168" s="224" t="s">
        <v>80</v>
      </c>
      <c r="AV168" s="223" t="s">
        <v>78</v>
      </c>
      <c r="AW168" s="223" t="s">
        <v>29</v>
      </c>
      <c r="AX168" s="223" t="s">
        <v>73</v>
      </c>
      <c r="AY168" s="224" t="s">
        <v>122</v>
      </c>
    </row>
    <row r="169" spans="2:65" s="233" customFormat="1">
      <c r="B169" s="225"/>
      <c r="C169" s="226"/>
      <c r="D169" s="217" t="s">
        <v>131</v>
      </c>
      <c r="E169" s="227" t="s">
        <v>1</v>
      </c>
      <c r="F169" s="228" t="s">
        <v>178</v>
      </c>
      <c r="G169" s="226"/>
      <c r="H169" s="229">
        <v>355</v>
      </c>
      <c r="I169" s="384"/>
      <c r="J169" s="226"/>
      <c r="K169" s="226"/>
      <c r="L169" s="100"/>
      <c r="M169" s="230"/>
      <c r="N169" s="231"/>
      <c r="O169" s="231"/>
      <c r="P169" s="231"/>
      <c r="Q169" s="231"/>
      <c r="R169" s="231"/>
      <c r="S169" s="231"/>
      <c r="T169" s="232"/>
      <c r="AT169" s="234" t="s">
        <v>131</v>
      </c>
      <c r="AU169" s="234" t="s">
        <v>80</v>
      </c>
      <c r="AV169" s="233" t="s">
        <v>80</v>
      </c>
      <c r="AW169" s="233" t="s">
        <v>29</v>
      </c>
      <c r="AX169" s="233" t="s">
        <v>73</v>
      </c>
      <c r="AY169" s="234" t="s">
        <v>122</v>
      </c>
    </row>
    <row r="170" spans="2:65" s="243" customFormat="1">
      <c r="B170" s="235"/>
      <c r="C170" s="236"/>
      <c r="D170" s="217" t="s">
        <v>131</v>
      </c>
      <c r="E170" s="237" t="s">
        <v>1</v>
      </c>
      <c r="F170" s="238" t="s">
        <v>134</v>
      </c>
      <c r="G170" s="236"/>
      <c r="H170" s="239">
        <v>355</v>
      </c>
      <c r="I170" s="385"/>
      <c r="J170" s="236"/>
      <c r="K170" s="236"/>
      <c r="L170" s="101"/>
      <c r="M170" s="240"/>
      <c r="N170" s="241"/>
      <c r="O170" s="241"/>
      <c r="P170" s="241"/>
      <c r="Q170" s="241"/>
      <c r="R170" s="241"/>
      <c r="S170" s="241"/>
      <c r="T170" s="242"/>
      <c r="AT170" s="244" t="s">
        <v>131</v>
      </c>
      <c r="AU170" s="244" t="s">
        <v>80</v>
      </c>
      <c r="AV170" s="243" t="s">
        <v>129</v>
      </c>
      <c r="AW170" s="243" t="s">
        <v>29</v>
      </c>
      <c r="AX170" s="243" t="s">
        <v>78</v>
      </c>
      <c r="AY170" s="244" t="s">
        <v>122</v>
      </c>
    </row>
    <row r="171" spans="2:65" s="119" customFormat="1" ht="16.5" customHeight="1">
      <c r="B171" s="147"/>
      <c r="C171" s="102" t="s">
        <v>179</v>
      </c>
      <c r="D171" s="102" t="s">
        <v>124</v>
      </c>
      <c r="E171" s="103" t="s">
        <v>180</v>
      </c>
      <c r="F171" s="104" t="s">
        <v>181</v>
      </c>
      <c r="G171" s="105" t="s">
        <v>175</v>
      </c>
      <c r="H171" s="106">
        <v>13</v>
      </c>
      <c r="I171" s="282"/>
      <c r="J171" s="107">
        <f>ROUND(I171*H171,2)</f>
        <v>0</v>
      </c>
      <c r="K171" s="104" t="s">
        <v>128</v>
      </c>
      <c r="L171" s="98"/>
      <c r="M171" s="209" t="s">
        <v>1</v>
      </c>
      <c r="N171" s="210" t="s">
        <v>38</v>
      </c>
      <c r="O171" s="211">
        <v>9.5000000000000001E-2</v>
      </c>
      <c r="P171" s="211">
        <f>O171*H171</f>
        <v>1.2350000000000001</v>
      </c>
      <c r="Q171" s="211">
        <v>0</v>
      </c>
      <c r="R171" s="211">
        <f>Q171*H171</f>
        <v>0</v>
      </c>
      <c r="S171" s="211">
        <v>0.04</v>
      </c>
      <c r="T171" s="212">
        <f>S171*H171</f>
        <v>0.52</v>
      </c>
      <c r="AR171" s="213" t="s">
        <v>129</v>
      </c>
      <c r="AT171" s="213" t="s">
        <v>124</v>
      </c>
      <c r="AU171" s="213" t="s">
        <v>80</v>
      </c>
      <c r="AY171" s="112" t="s">
        <v>122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12" t="s">
        <v>78</v>
      </c>
      <c r="BK171" s="214">
        <f>ROUND(I171*H171,2)</f>
        <v>0</v>
      </c>
      <c r="BL171" s="112" t="s">
        <v>129</v>
      </c>
      <c r="BM171" s="213" t="s">
        <v>182</v>
      </c>
    </row>
    <row r="172" spans="2:65" s="223" customFormat="1">
      <c r="B172" s="215"/>
      <c r="C172" s="216"/>
      <c r="D172" s="217" t="s">
        <v>131</v>
      </c>
      <c r="E172" s="218" t="s">
        <v>1</v>
      </c>
      <c r="F172" s="219" t="s">
        <v>183</v>
      </c>
      <c r="G172" s="216"/>
      <c r="H172" s="218" t="s">
        <v>1</v>
      </c>
      <c r="I172" s="383"/>
      <c r="J172" s="216"/>
      <c r="K172" s="216"/>
      <c r="L172" s="99"/>
      <c r="M172" s="220"/>
      <c r="N172" s="221"/>
      <c r="O172" s="221"/>
      <c r="P172" s="221"/>
      <c r="Q172" s="221"/>
      <c r="R172" s="221"/>
      <c r="S172" s="221"/>
      <c r="T172" s="222"/>
      <c r="AT172" s="224" t="s">
        <v>131</v>
      </c>
      <c r="AU172" s="224" t="s">
        <v>80</v>
      </c>
      <c r="AV172" s="223" t="s">
        <v>78</v>
      </c>
      <c r="AW172" s="223" t="s">
        <v>29</v>
      </c>
      <c r="AX172" s="223" t="s">
        <v>73</v>
      </c>
      <c r="AY172" s="224" t="s">
        <v>122</v>
      </c>
    </row>
    <row r="173" spans="2:65" s="233" customFormat="1">
      <c r="B173" s="225"/>
      <c r="C173" s="226"/>
      <c r="D173" s="217" t="s">
        <v>131</v>
      </c>
      <c r="E173" s="227" t="s">
        <v>1</v>
      </c>
      <c r="F173" s="228" t="s">
        <v>184</v>
      </c>
      <c r="G173" s="226"/>
      <c r="H173" s="229">
        <v>13</v>
      </c>
      <c r="I173" s="384"/>
      <c r="J173" s="226"/>
      <c r="K173" s="226"/>
      <c r="L173" s="100"/>
      <c r="M173" s="230"/>
      <c r="N173" s="231"/>
      <c r="O173" s="231"/>
      <c r="P173" s="231"/>
      <c r="Q173" s="231"/>
      <c r="R173" s="231"/>
      <c r="S173" s="231"/>
      <c r="T173" s="232"/>
      <c r="AT173" s="234" t="s">
        <v>131</v>
      </c>
      <c r="AU173" s="234" t="s">
        <v>80</v>
      </c>
      <c r="AV173" s="233" t="s">
        <v>80</v>
      </c>
      <c r="AW173" s="233" t="s">
        <v>29</v>
      </c>
      <c r="AX173" s="233" t="s">
        <v>73</v>
      </c>
      <c r="AY173" s="234" t="s">
        <v>122</v>
      </c>
    </row>
    <row r="174" spans="2:65" s="243" customFormat="1">
      <c r="B174" s="235"/>
      <c r="C174" s="236"/>
      <c r="D174" s="217" t="s">
        <v>131</v>
      </c>
      <c r="E174" s="237" t="s">
        <v>1</v>
      </c>
      <c r="F174" s="238" t="s">
        <v>134</v>
      </c>
      <c r="G174" s="236"/>
      <c r="H174" s="239">
        <v>13</v>
      </c>
      <c r="I174" s="385"/>
      <c r="J174" s="236"/>
      <c r="K174" s="236"/>
      <c r="L174" s="101"/>
      <c r="M174" s="240"/>
      <c r="N174" s="241"/>
      <c r="O174" s="241"/>
      <c r="P174" s="241"/>
      <c r="Q174" s="241"/>
      <c r="R174" s="241"/>
      <c r="S174" s="241"/>
      <c r="T174" s="242"/>
      <c r="AT174" s="244" t="s">
        <v>131</v>
      </c>
      <c r="AU174" s="244" t="s">
        <v>80</v>
      </c>
      <c r="AV174" s="243" t="s">
        <v>129</v>
      </c>
      <c r="AW174" s="243" t="s">
        <v>29</v>
      </c>
      <c r="AX174" s="243" t="s">
        <v>78</v>
      </c>
      <c r="AY174" s="244" t="s">
        <v>122</v>
      </c>
    </row>
    <row r="175" spans="2:65" s="119" customFormat="1" ht="16.5" customHeight="1">
      <c r="B175" s="147"/>
      <c r="C175" s="102" t="s">
        <v>184</v>
      </c>
      <c r="D175" s="102" t="s">
        <v>124</v>
      </c>
      <c r="E175" s="103" t="s">
        <v>185</v>
      </c>
      <c r="F175" s="104" t="s">
        <v>186</v>
      </c>
      <c r="G175" s="105" t="s">
        <v>187</v>
      </c>
      <c r="H175" s="106">
        <v>120</v>
      </c>
      <c r="I175" s="282"/>
      <c r="J175" s="107">
        <f>ROUND(I175*H175,2)</f>
        <v>0</v>
      </c>
      <c r="K175" s="104" t="s">
        <v>128</v>
      </c>
      <c r="L175" s="98"/>
      <c r="M175" s="209" t="s">
        <v>1</v>
      </c>
      <c r="N175" s="210" t="s">
        <v>38</v>
      </c>
      <c r="O175" s="211">
        <v>9.7000000000000003E-2</v>
      </c>
      <c r="P175" s="211">
        <f>O175*H175</f>
        <v>11.64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AR175" s="213" t="s">
        <v>129</v>
      </c>
      <c r="AT175" s="213" t="s">
        <v>124</v>
      </c>
      <c r="AU175" s="213" t="s">
        <v>80</v>
      </c>
      <c r="AY175" s="112" t="s">
        <v>122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12" t="s">
        <v>78</v>
      </c>
      <c r="BK175" s="214">
        <f>ROUND(I175*H175,2)</f>
        <v>0</v>
      </c>
      <c r="BL175" s="112" t="s">
        <v>129</v>
      </c>
      <c r="BM175" s="213" t="s">
        <v>188</v>
      </c>
    </row>
    <row r="176" spans="2:65" s="223" customFormat="1">
      <c r="B176" s="215"/>
      <c r="C176" s="216"/>
      <c r="D176" s="217" t="s">
        <v>131</v>
      </c>
      <c r="E176" s="218" t="s">
        <v>1</v>
      </c>
      <c r="F176" s="219" t="s">
        <v>189</v>
      </c>
      <c r="G176" s="216"/>
      <c r="H176" s="218" t="s">
        <v>1</v>
      </c>
      <c r="I176" s="383"/>
      <c r="J176" s="216"/>
      <c r="K176" s="216"/>
      <c r="L176" s="99"/>
      <c r="M176" s="220"/>
      <c r="N176" s="221"/>
      <c r="O176" s="221"/>
      <c r="P176" s="221"/>
      <c r="Q176" s="221"/>
      <c r="R176" s="221"/>
      <c r="S176" s="221"/>
      <c r="T176" s="222"/>
      <c r="AT176" s="224" t="s">
        <v>131</v>
      </c>
      <c r="AU176" s="224" t="s">
        <v>80</v>
      </c>
      <c r="AV176" s="223" t="s">
        <v>78</v>
      </c>
      <c r="AW176" s="223" t="s">
        <v>29</v>
      </c>
      <c r="AX176" s="223" t="s">
        <v>73</v>
      </c>
      <c r="AY176" s="224" t="s">
        <v>122</v>
      </c>
    </row>
    <row r="177" spans="2:65" s="233" customFormat="1">
      <c r="B177" s="225"/>
      <c r="C177" s="226"/>
      <c r="D177" s="217" t="s">
        <v>131</v>
      </c>
      <c r="E177" s="227" t="s">
        <v>1</v>
      </c>
      <c r="F177" s="228" t="s">
        <v>190</v>
      </c>
      <c r="G177" s="226"/>
      <c r="H177" s="229">
        <v>120</v>
      </c>
      <c r="I177" s="384"/>
      <c r="J177" s="226"/>
      <c r="K177" s="226"/>
      <c r="L177" s="100"/>
      <c r="M177" s="230"/>
      <c r="N177" s="231"/>
      <c r="O177" s="231"/>
      <c r="P177" s="231"/>
      <c r="Q177" s="231"/>
      <c r="R177" s="231"/>
      <c r="S177" s="231"/>
      <c r="T177" s="232"/>
      <c r="AT177" s="234" t="s">
        <v>131</v>
      </c>
      <c r="AU177" s="234" t="s">
        <v>80</v>
      </c>
      <c r="AV177" s="233" t="s">
        <v>80</v>
      </c>
      <c r="AW177" s="233" t="s">
        <v>29</v>
      </c>
      <c r="AX177" s="233" t="s">
        <v>73</v>
      </c>
      <c r="AY177" s="234" t="s">
        <v>122</v>
      </c>
    </row>
    <row r="178" spans="2:65" s="243" customFormat="1">
      <c r="B178" s="235"/>
      <c r="C178" s="236"/>
      <c r="D178" s="217" t="s">
        <v>131</v>
      </c>
      <c r="E178" s="237" t="s">
        <v>1</v>
      </c>
      <c r="F178" s="238" t="s">
        <v>134</v>
      </c>
      <c r="G178" s="236"/>
      <c r="H178" s="239">
        <v>120</v>
      </c>
      <c r="I178" s="385"/>
      <c r="J178" s="236"/>
      <c r="K178" s="236"/>
      <c r="L178" s="101"/>
      <c r="M178" s="240"/>
      <c r="N178" s="241"/>
      <c r="O178" s="241"/>
      <c r="P178" s="241"/>
      <c r="Q178" s="241"/>
      <c r="R178" s="241"/>
      <c r="S178" s="241"/>
      <c r="T178" s="242"/>
      <c r="AT178" s="244" t="s">
        <v>131</v>
      </c>
      <c r="AU178" s="244" t="s">
        <v>80</v>
      </c>
      <c r="AV178" s="243" t="s">
        <v>129</v>
      </c>
      <c r="AW178" s="243" t="s">
        <v>29</v>
      </c>
      <c r="AX178" s="243" t="s">
        <v>78</v>
      </c>
      <c r="AY178" s="244" t="s">
        <v>122</v>
      </c>
    </row>
    <row r="179" spans="2:65" s="119" customFormat="1" ht="24" customHeight="1">
      <c r="B179" s="147"/>
      <c r="C179" s="102" t="s">
        <v>191</v>
      </c>
      <c r="D179" s="102" t="s">
        <v>124</v>
      </c>
      <c r="E179" s="103" t="s">
        <v>192</v>
      </c>
      <c r="F179" s="104" t="s">
        <v>193</v>
      </c>
      <c r="G179" s="105" t="s">
        <v>187</v>
      </c>
      <c r="H179" s="106">
        <v>120</v>
      </c>
      <c r="I179" s="282"/>
      <c r="J179" s="107">
        <f>ROUND(I179*H179,2)</f>
        <v>0</v>
      </c>
      <c r="K179" s="104" t="s">
        <v>128</v>
      </c>
      <c r="L179" s="98"/>
      <c r="M179" s="209" t="s">
        <v>1</v>
      </c>
      <c r="N179" s="210" t="s">
        <v>38</v>
      </c>
      <c r="O179" s="211">
        <v>4.3999999999999997E-2</v>
      </c>
      <c r="P179" s="211">
        <f>O179*H179</f>
        <v>5.2799999999999994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AR179" s="213" t="s">
        <v>129</v>
      </c>
      <c r="AT179" s="213" t="s">
        <v>124</v>
      </c>
      <c r="AU179" s="213" t="s">
        <v>80</v>
      </c>
      <c r="AY179" s="112" t="s">
        <v>122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12" t="s">
        <v>78</v>
      </c>
      <c r="BK179" s="214">
        <f>ROUND(I179*H179,2)</f>
        <v>0</v>
      </c>
      <c r="BL179" s="112" t="s">
        <v>129</v>
      </c>
      <c r="BM179" s="213" t="s">
        <v>194</v>
      </c>
    </row>
    <row r="180" spans="2:65" s="223" customFormat="1" ht="22.5">
      <c r="B180" s="215"/>
      <c r="C180" s="216"/>
      <c r="D180" s="217" t="s">
        <v>131</v>
      </c>
      <c r="E180" s="218" t="s">
        <v>1</v>
      </c>
      <c r="F180" s="219" t="s">
        <v>195</v>
      </c>
      <c r="G180" s="216"/>
      <c r="H180" s="218" t="s">
        <v>1</v>
      </c>
      <c r="I180" s="383"/>
      <c r="J180" s="216"/>
      <c r="K180" s="216"/>
      <c r="L180" s="99"/>
      <c r="M180" s="220"/>
      <c r="N180" s="221"/>
      <c r="O180" s="221"/>
      <c r="P180" s="221"/>
      <c r="Q180" s="221"/>
      <c r="R180" s="221"/>
      <c r="S180" s="221"/>
      <c r="T180" s="222"/>
      <c r="AT180" s="224" t="s">
        <v>131</v>
      </c>
      <c r="AU180" s="224" t="s">
        <v>80</v>
      </c>
      <c r="AV180" s="223" t="s">
        <v>78</v>
      </c>
      <c r="AW180" s="223" t="s">
        <v>29</v>
      </c>
      <c r="AX180" s="223" t="s">
        <v>73</v>
      </c>
      <c r="AY180" s="224" t="s">
        <v>122</v>
      </c>
    </row>
    <row r="181" spans="2:65" s="233" customFormat="1">
      <c r="B181" s="225"/>
      <c r="C181" s="226"/>
      <c r="D181" s="217" t="s">
        <v>131</v>
      </c>
      <c r="E181" s="227" t="s">
        <v>1</v>
      </c>
      <c r="F181" s="228" t="s">
        <v>190</v>
      </c>
      <c r="G181" s="226"/>
      <c r="H181" s="229">
        <v>120</v>
      </c>
      <c r="I181" s="384"/>
      <c r="J181" s="226"/>
      <c r="K181" s="226"/>
      <c r="L181" s="100"/>
      <c r="M181" s="230"/>
      <c r="N181" s="231"/>
      <c r="O181" s="231"/>
      <c r="P181" s="231"/>
      <c r="Q181" s="231"/>
      <c r="R181" s="231"/>
      <c r="S181" s="231"/>
      <c r="T181" s="232"/>
      <c r="AT181" s="234" t="s">
        <v>131</v>
      </c>
      <c r="AU181" s="234" t="s">
        <v>80</v>
      </c>
      <c r="AV181" s="233" t="s">
        <v>80</v>
      </c>
      <c r="AW181" s="233" t="s">
        <v>29</v>
      </c>
      <c r="AX181" s="233" t="s">
        <v>73</v>
      </c>
      <c r="AY181" s="234" t="s">
        <v>122</v>
      </c>
    </row>
    <row r="182" spans="2:65" s="243" customFormat="1">
      <c r="B182" s="235"/>
      <c r="C182" s="236"/>
      <c r="D182" s="217" t="s">
        <v>131</v>
      </c>
      <c r="E182" s="237" t="s">
        <v>1</v>
      </c>
      <c r="F182" s="238" t="s">
        <v>134</v>
      </c>
      <c r="G182" s="236"/>
      <c r="H182" s="239">
        <v>120</v>
      </c>
      <c r="I182" s="385"/>
      <c r="J182" s="236"/>
      <c r="K182" s="236"/>
      <c r="L182" s="101"/>
      <c r="M182" s="240"/>
      <c r="N182" s="241"/>
      <c r="O182" s="241"/>
      <c r="P182" s="241"/>
      <c r="Q182" s="241"/>
      <c r="R182" s="241"/>
      <c r="S182" s="241"/>
      <c r="T182" s="242"/>
      <c r="AT182" s="244" t="s">
        <v>131</v>
      </c>
      <c r="AU182" s="244" t="s">
        <v>80</v>
      </c>
      <c r="AV182" s="243" t="s">
        <v>129</v>
      </c>
      <c r="AW182" s="243" t="s">
        <v>29</v>
      </c>
      <c r="AX182" s="243" t="s">
        <v>78</v>
      </c>
      <c r="AY182" s="244" t="s">
        <v>122</v>
      </c>
    </row>
    <row r="183" spans="2:65" s="119" customFormat="1" ht="16.5" customHeight="1">
      <c r="B183" s="147"/>
      <c r="C183" s="102" t="s">
        <v>8</v>
      </c>
      <c r="D183" s="102" t="s">
        <v>124</v>
      </c>
      <c r="E183" s="103" t="s">
        <v>196</v>
      </c>
      <c r="F183" s="104" t="s">
        <v>197</v>
      </c>
      <c r="G183" s="105" t="s">
        <v>187</v>
      </c>
      <c r="H183" s="106">
        <v>120</v>
      </c>
      <c r="I183" s="282"/>
      <c r="J183" s="107">
        <f>ROUND(I183*H183,2)</f>
        <v>0</v>
      </c>
      <c r="K183" s="104" t="s">
        <v>128</v>
      </c>
      <c r="L183" s="98"/>
      <c r="M183" s="209" t="s">
        <v>1</v>
      </c>
      <c r="N183" s="210" t="s">
        <v>38</v>
      </c>
      <c r="O183" s="211">
        <v>9.7000000000000003E-2</v>
      </c>
      <c r="P183" s="211">
        <f>O183*H183</f>
        <v>11.64</v>
      </c>
      <c r="Q183" s="211">
        <v>0</v>
      </c>
      <c r="R183" s="211">
        <f>Q183*H183</f>
        <v>0</v>
      </c>
      <c r="S183" s="211">
        <v>0</v>
      </c>
      <c r="T183" s="212">
        <f>S183*H183</f>
        <v>0</v>
      </c>
      <c r="AR183" s="213" t="s">
        <v>129</v>
      </c>
      <c r="AT183" s="213" t="s">
        <v>124</v>
      </c>
      <c r="AU183" s="213" t="s">
        <v>80</v>
      </c>
      <c r="AY183" s="112" t="s">
        <v>122</v>
      </c>
      <c r="BE183" s="214">
        <f>IF(N183="základní",J183,0)</f>
        <v>0</v>
      </c>
      <c r="BF183" s="214">
        <f>IF(N183="snížená",J183,0)</f>
        <v>0</v>
      </c>
      <c r="BG183" s="214">
        <f>IF(N183="zákl. přenesená",J183,0)</f>
        <v>0</v>
      </c>
      <c r="BH183" s="214">
        <f>IF(N183="sníž. přenesená",J183,0)</f>
        <v>0</v>
      </c>
      <c r="BI183" s="214">
        <f>IF(N183="nulová",J183,0)</f>
        <v>0</v>
      </c>
      <c r="BJ183" s="112" t="s">
        <v>78</v>
      </c>
      <c r="BK183" s="214">
        <f>ROUND(I183*H183,2)</f>
        <v>0</v>
      </c>
      <c r="BL183" s="112" t="s">
        <v>129</v>
      </c>
      <c r="BM183" s="213" t="s">
        <v>198</v>
      </c>
    </row>
    <row r="184" spans="2:65" s="223" customFormat="1">
      <c r="B184" s="215"/>
      <c r="C184" s="216"/>
      <c r="D184" s="217" t="s">
        <v>131</v>
      </c>
      <c r="E184" s="218" t="s">
        <v>1</v>
      </c>
      <c r="F184" s="219" t="s">
        <v>199</v>
      </c>
      <c r="G184" s="216"/>
      <c r="H184" s="218" t="s">
        <v>1</v>
      </c>
      <c r="I184" s="383"/>
      <c r="J184" s="216"/>
      <c r="K184" s="216"/>
      <c r="L184" s="99"/>
      <c r="M184" s="220"/>
      <c r="N184" s="221"/>
      <c r="O184" s="221"/>
      <c r="P184" s="221"/>
      <c r="Q184" s="221"/>
      <c r="R184" s="221"/>
      <c r="S184" s="221"/>
      <c r="T184" s="222"/>
      <c r="AT184" s="224" t="s">
        <v>131</v>
      </c>
      <c r="AU184" s="224" t="s">
        <v>80</v>
      </c>
      <c r="AV184" s="223" t="s">
        <v>78</v>
      </c>
      <c r="AW184" s="223" t="s">
        <v>29</v>
      </c>
      <c r="AX184" s="223" t="s">
        <v>73</v>
      </c>
      <c r="AY184" s="224" t="s">
        <v>122</v>
      </c>
    </row>
    <row r="185" spans="2:65" s="233" customFormat="1">
      <c r="B185" s="225"/>
      <c r="C185" s="226"/>
      <c r="D185" s="217" t="s">
        <v>131</v>
      </c>
      <c r="E185" s="227" t="s">
        <v>1</v>
      </c>
      <c r="F185" s="228" t="s">
        <v>190</v>
      </c>
      <c r="G185" s="226"/>
      <c r="H185" s="229">
        <v>120</v>
      </c>
      <c r="I185" s="384"/>
      <c r="J185" s="226"/>
      <c r="K185" s="226"/>
      <c r="L185" s="100"/>
      <c r="M185" s="230"/>
      <c r="N185" s="231"/>
      <c r="O185" s="231"/>
      <c r="P185" s="231"/>
      <c r="Q185" s="231"/>
      <c r="R185" s="231"/>
      <c r="S185" s="231"/>
      <c r="T185" s="232"/>
      <c r="AT185" s="234" t="s">
        <v>131</v>
      </c>
      <c r="AU185" s="234" t="s">
        <v>80</v>
      </c>
      <c r="AV185" s="233" t="s">
        <v>80</v>
      </c>
      <c r="AW185" s="233" t="s">
        <v>29</v>
      </c>
      <c r="AX185" s="233" t="s">
        <v>73</v>
      </c>
      <c r="AY185" s="234" t="s">
        <v>122</v>
      </c>
    </row>
    <row r="186" spans="2:65" s="243" customFormat="1">
      <c r="B186" s="235"/>
      <c r="C186" s="236"/>
      <c r="D186" s="217" t="s">
        <v>131</v>
      </c>
      <c r="E186" s="237" t="s">
        <v>1</v>
      </c>
      <c r="F186" s="238" t="s">
        <v>134</v>
      </c>
      <c r="G186" s="236"/>
      <c r="H186" s="239">
        <v>120</v>
      </c>
      <c r="I186" s="385"/>
      <c r="J186" s="236"/>
      <c r="K186" s="236"/>
      <c r="L186" s="101"/>
      <c r="M186" s="240"/>
      <c r="N186" s="241"/>
      <c r="O186" s="241"/>
      <c r="P186" s="241"/>
      <c r="Q186" s="241"/>
      <c r="R186" s="241"/>
      <c r="S186" s="241"/>
      <c r="T186" s="242"/>
      <c r="AT186" s="244" t="s">
        <v>131</v>
      </c>
      <c r="AU186" s="244" t="s">
        <v>80</v>
      </c>
      <c r="AV186" s="243" t="s">
        <v>129</v>
      </c>
      <c r="AW186" s="243" t="s">
        <v>29</v>
      </c>
      <c r="AX186" s="243" t="s">
        <v>78</v>
      </c>
      <c r="AY186" s="244" t="s">
        <v>122</v>
      </c>
    </row>
    <row r="187" spans="2:65" s="203" customFormat="1" ht="22.9" customHeight="1">
      <c r="B187" s="193"/>
      <c r="C187" s="194"/>
      <c r="D187" s="195" t="s">
        <v>72</v>
      </c>
      <c r="E187" s="207" t="s">
        <v>163</v>
      </c>
      <c r="F187" s="207" t="s">
        <v>200</v>
      </c>
      <c r="G187" s="194"/>
      <c r="H187" s="194"/>
      <c r="I187" s="382"/>
      <c r="J187" s="208">
        <f>BK187</f>
        <v>0</v>
      </c>
      <c r="K187" s="194"/>
      <c r="L187" s="198"/>
      <c r="M187" s="199"/>
      <c r="N187" s="200"/>
      <c r="O187" s="200"/>
      <c r="P187" s="201">
        <f>SUM(P188:P195)</f>
        <v>1.1322000000000001</v>
      </c>
      <c r="Q187" s="200"/>
      <c r="R187" s="201">
        <f>SUM(R188:R195)</f>
        <v>0</v>
      </c>
      <c r="S187" s="200"/>
      <c r="T187" s="202">
        <f>SUM(T188:T195)</f>
        <v>0</v>
      </c>
      <c r="AR187" s="204" t="s">
        <v>78</v>
      </c>
      <c r="AT187" s="205" t="s">
        <v>72</v>
      </c>
      <c r="AU187" s="205" t="s">
        <v>78</v>
      </c>
      <c r="AY187" s="204" t="s">
        <v>122</v>
      </c>
      <c r="BK187" s="206">
        <f>SUM(BK188:BK195)</f>
        <v>0</v>
      </c>
    </row>
    <row r="188" spans="2:65" s="119" customFormat="1" ht="24" customHeight="1">
      <c r="B188" s="147"/>
      <c r="C188" s="102" t="s">
        <v>201</v>
      </c>
      <c r="D188" s="102" t="s">
        <v>124</v>
      </c>
      <c r="E188" s="103" t="s">
        <v>202</v>
      </c>
      <c r="F188" s="104" t="s">
        <v>203</v>
      </c>
      <c r="G188" s="105" t="s">
        <v>175</v>
      </c>
      <c r="H188" s="106">
        <v>5.0999999999999996</v>
      </c>
      <c r="I188" s="282"/>
      <c r="J188" s="107">
        <f>ROUND(I188*H188,2)</f>
        <v>0</v>
      </c>
      <c r="K188" s="104" t="s">
        <v>128</v>
      </c>
      <c r="L188" s="98"/>
      <c r="M188" s="209" t="s">
        <v>1</v>
      </c>
      <c r="N188" s="210" t="s">
        <v>38</v>
      </c>
      <c r="O188" s="211">
        <v>6.7000000000000004E-2</v>
      </c>
      <c r="P188" s="211">
        <f>O188*H188</f>
        <v>0.3417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AR188" s="213" t="s">
        <v>129</v>
      </c>
      <c r="AT188" s="213" t="s">
        <v>124</v>
      </c>
      <c r="AU188" s="213" t="s">
        <v>80</v>
      </c>
      <c r="AY188" s="112" t="s">
        <v>122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12" t="s">
        <v>78</v>
      </c>
      <c r="BK188" s="214">
        <f>ROUND(I188*H188,2)</f>
        <v>0</v>
      </c>
      <c r="BL188" s="112" t="s">
        <v>129</v>
      </c>
      <c r="BM188" s="213" t="s">
        <v>204</v>
      </c>
    </row>
    <row r="189" spans="2:65" s="223" customFormat="1">
      <c r="B189" s="215"/>
      <c r="C189" s="216"/>
      <c r="D189" s="217" t="s">
        <v>131</v>
      </c>
      <c r="E189" s="218" t="s">
        <v>1</v>
      </c>
      <c r="F189" s="219" t="s">
        <v>205</v>
      </c>
      <c r="G189" s="216"/>
      <c r="H189" s="218" t="s">
        <v>1</v>
      </c>
      <c r="I189" s="383"/>
      <c r="J189" s="216"/>
      <c r="K189" s="216"/>
      <c r="L189" s="99"/>
      <c r="M189" s="220"/>
      <c r="N189" s="221"/>
      <c r="O189" s="221"/>
      <c r="P189" s="221"/>
      <c r="Q189" s="221"/>
      <c r="R189" s="221"/>
      <c r="S189" s="221"/>
      <c r="T189" s="222"/>
      <c r="AT189" s="224" t="s">
        <v>131</v>
      </c>
      <c r="AU189" s="224" t="s">
        <v>80</v>
      </c>
      <c r="AV189" s="223" t="s">
        <v>78</v>
      </c>
      <c r="AW189" s="223" t="s">
        <v>29</v>
      </c>
      <c r="AX189" s="223" t="s">
        <v>73</v>
      </c>
      <c r="AY189" s="224" t="s">
        <v>122</v>
      </c>
    </row>
    <row r="190" spans="2:65" s="233" customFormat="1">
      <c r="B190" s="225"/>
      <c r="C190" s="226"/>
      <c r="D190" s="217" t="s">
        <v>131</v>
      </c>
      <c r="E190" s="227" t="s">
        <v>1</v>
      </c>
      <c r="F190" s="228" t="s">
        <v>206</v>
      </c>
      <c r="G190" s="226"/>
      <c r="H190" s="229">
        <v>5.0999999999999996</v>
      </c>
      <c r="I190" s="384"/>
      <c r="J190" s="226"/>
      <c r="K190" s="226"/>
      <c r="L190" s="100"/>
      <c r="M190" s="230"/>
      <c r="N190" s="231"/>
      <c r="O190" s="231"/>
      <c r="P190" s="231"/>
      <c r="Q190" s="231"/>
      <c r="R190" s="231"/>
      <c r="S190" s="231"/>
      <c r="T190" s="232"/>
      <c r="AT190" s="234" t="s">
        <v>131</v>
      </c>
      <c r="AU190" s="234" t="s">
        <v>80</v>
      </c>
      <c r="AV190" s="233" t="s">
        <v>80</v>
      </c>
      <c r="AW190" s="233" t="s">
        <v>29</v>
      </c>
      <c r="AX190" s="233" t="s">
        <v>73</v>
      </c>
      <c r="AY190" s="234" t="s">
        <v>122</v>
      </c>
    </row>
    <row r="191" spans="2:65" s="243" customFormat="1">
      <c r="B191" s="235"/>
      <c r="C191" s="236"/>
      <c r="D191" s="217" t="s">
        <v>131</v>
      </c>
      <c r="E191" s="237" t="s">
        <v>1</v>
      </c>
      <c r="F191" s="238" t="s">
        <v>134</v>
      </c>
      <c r="G191" s="236"/>
      <c r="H191" s="239">
        <v>5.0999999999999996</v>
      </c>
      <c r="I191" s="385"/>
      <c r="J191" s="236"/>
      <c r="K191" s="236"/>
      <c r="L191" s="101"/>
      <c r="M191" s="240"/>
      <c r="N191" s="241"/>
      <c r="O191" s="241"/>
      <c r="P191" s="241"/>
      <c r="Q191" s="241"/>
      <c r="R191" s="241"/>
      <c r="S191" s="241"/>
      <c r="T191" s="242"/>
      <c r="AT191" s="244" t="s">
        <v>131</v>
      </c>
      <c r="AU191" s="244" t="s">
        <v>80</v>
      </c>
      <c r="AV191" s="243" t="s">
        <v>129</v>
      </c>
      <c r="AW191" s="243" t="s">
        <v>29</v>
      </c>
      <c r="AX191" s="243" t="s">
        <v>78</v>
      </c>
      <c r="AY191" s="244" t="s">
        <v>122</v>
      </c>
    </row>
    <row r="192" spans="2:65" s="119" customFormat="1" ht="16.5" customHeight="1">
      <c r="B192" s="147"/>
      <c r="C192" s="102" t="s">
        <v>207</v>
      </c>
      <c r="D192" s="102" t="s">
        <v>124</v>
      </c>
      <c r="E192" s="103" t="s">
        <v>208</v>
      </c>
      <c r="F192" s="104" t="s">
        <v>209</v>
      </c>
      <c r="G192" s="105" t="s">
        <v>175</v>
      </c>
      <c r="H192" s="106">
        <v>5.0999999999999996</v>
      </c>
      <c r="I192" s="282"/>
      <c r="J192" s="107">
        <f>ROUND(I192*H192,2)</f>
        <v>0</v>
      </c>
      <c r="K192" s="104" t="s">
        <v>128</v>
      </c>
      <c r="L192" s="98"/>
      <c r="M192" s="209" t="s">
        <v>1</v>
      </c>
      <c r="N192" s="210" t="s">
        <v>38</v>
      </c>
      <c r="O192" s="211">
        <v>0.155</v>
      </c>
      <c r="P192" s="211">
        <f>O192*H192</f>
        <v>0.79049999999999998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AR192" s="213" t="s">
        <v>129</v>
      </c>
      <c r="AT192" s="213" t="s">
        <v>124</v>
      </c>
      <c r="AU192" s="213" t="s">
        <v>80</v>
      </c>
      <c r="AY192" s="112" t="s">
        <v>122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12" t="s">
        <v>78</v>
      </c>
      <c r="BK192" s="214">
        <f>ROUND(I192*H192,2)</f>
        <v>0</v>
      </c>
      <c r="BL192" s="112" t="s">
        <v>129</v>
      </c>
      <c r="BM192" s="213" t="s">
        <v>210</v>
      </c>
    </row>
    <row r="193" spans="2:65" s="223" customFormat="1">
      <c r="B193" s="215"/>
      <c r="C193" s="216"/>
      <c r="D193" s="217" t="s">
        <v>131</v>
      </c>
      <c r="E193" s="218" t="s">
        <v>1</v>
      </c>
      <c r="F193" s="219" t="s">
        <v>211</v>
      </c>
      <c r="G193" s="216"/>
      <c r="H193" s="218" t="s">
        <v>1</v>
      </c>
      <c r="I193" s="383"/>
      <c r="J193" s="216"/>
      <c r="K193" s="216"/>
      <c r="L193" s="99"/>
      <c r="M193" s="220"/>
      <c r="N193" s="221"/>
      <c r="O193" s="221"/>
      <c r="P193" s="221"/>
      <c r="Q193" s="221"/>
      <c r="R193" s="221"/>
      <c r="S193" s="221"/>
      <c r="T193" s="222"/>
      <c r="AT193" s="224" t="s">
        <v>131</v>
      </c>
      <c r="AU193" s="224" t="s">
        <v>80</v>
      </c>
      <c r="AV193" s="223" t="s">
        <v>78</v>
      </c>
      <c r="AW193" s="223" t="s">
        <v>29</v>
      </c>
      <c r="AX193" s="223" t="s">
        <v>73</v>
      </c>
      <c r="AY193" s="224" t="s">
        <v>122</v>
      </c>
    </row>
    <row r="194" spans="2:65" s="233" customFormat="1">
      <c r="B194" s="225"/>
      <c r="C194" s="226"/>
      <c r="D194" s="217" t="s">
        <v>131</v>
      </c>
      <c r="E194" s="227" t="s">
        <v>1</v>
      </c>
      <c r="F194" s="228" t="s">
        <v>206</v>
      </c>
      <c r="G194" s="226"/>
      <c r="H194" s="229">
        <v>5.0999999999999996</v>
      </c>
      <c r="I194" s="384"/>
      <c r="J194" s="226"/>
      <c r="K194" s="226"/>
      <c r="L194" s="100"/>
      <c r="M194" s="230"/>
      <c r="N194" s="231"/>
      <c r="O194" s="231"/>
      <c r="P194" s="231"/>
      <c r="Q194" s="231"/>
      <c r="R194" s="231"/>
      <c r="S194" s="231"/>
      <c r="T194" s="232"/>
      <c r="AT194" s="234" t="s">
        <v>131</v>
      </c>
      <c r="AU194" s="234" t="s">
        <v>80</v>
      </c>
      <c r="AV194" s="233" t="s">
        <v>80</v>
      </c>
      <c r="AW194" s="233" t="s">
        <v>29</v>
      </c>
      <c r="AX194" s="233" t="s">
        <v>73</v>
      </c>
      <c r="AY194" s="234" t="s">
        <v>122</v>
      </c>
    </row>
    <row r="195" spans="2:65" s="243" customFormat="1">
      <c r="B195" s="235"/>
      <c r="C195" s="236"/>
      <c r="D195" s="217" t="s">
        <v>131</v>
      </c>
      <c r="E195" s="237" t="s">
        <v>1</v>
      </c>
      <c r="F195" s="238" t="s">
        <v>134</v>
      </c>
      <c r="G195" s="236"/>
      <c r="H195" s="239">
        <v>5.0999999999999996</v>
      </c>
      <c r="I195" s="385"/>
      <c r="J195" s="236"/>
      <c r="K195" s="236"/>
      <c r="L195" s="101"/>
      <c r="M195" s="240"/>
      <c r="N195" s="241"/>
      <c r="O195" s="241"/>
      <c r="P195" s="241"/>
      <c r="Q195" s="241"/>
      <c r="R195" s="241"/>
      <c r="S195" s="241"/>
      <c r="T195" s="242"/>
      <c r="AT195" s="244" t="s">
        <v>131</v>
      </c>
      <c r="AU195" s="244" t="s">
        <v>80</v>
      </c>
      <c r="AV195" s="243" t="s">
        <v>129</v>
      </c>
      <c r="AW195" s="243" t="s">
        <v>29</v>
      </c>
      <c r="AX195" s="243" t="s">
        <v>78</v>
      </c>
      <c r="AY195" s="244" t="s">
        <v>122</v>
      </c>
    </row>
    <row r="196" spans="2:65" s="203" customFormat="1" ht="22.9" customHeight="1">
      <c r="B196" s="193"/>
      <c r="C196" s="194"/>
      <c r="D196" s="195" t="s">
        <v>72</v>
      </c>
      <c r="E196" s="207" t="s">
        <v>212</v>
      </c>
      <c r="F196" s="207" t="s">
        <v>213</v>
      </c>
      <c r="G196" s="194"/>
      <c r="H196" s="194"/>
      <c r="I196" s="382"/>
      <c r="J196" s="208">
        <f>BK196</f>
        <v>0</v>
      </c>
      <c r="K196" s="194"/>
      <c r="L196" s="198"/>
      <c r="M196" s="199"/>
      <c r="N196" s="200"/>
      <c r="O196" s="200"/>
      <c r="P196" s="201">
        <f>SUM(P197:P240)</f>
        <v>359.51843200000002</v>
      </c>
      <c r="Q196" s="200"/>
      <c r="R196" s="201">
        <f>SUM(R197:R240)</f>
        <v>0</v>
      </c>
      <c r="S196" s="200"/>
      <c r="T196" s="202">
        <f>SUM(T197:T240)</f>
        <v>0</v>
      </c>
      <c r="AR196" s="204" t="s">
        <v>78</v>
      </c>
      <c r="AT196" s="205" t="s">
        <v>72</v>
      </c>
      <c r="AU196" s="205" t="s">
        <v>78</v>
      </c>
      <c r="AY196" s="204" t="s">
        <v>122</v>
      </c>
      <c r="BK196" s="206">
        <f>SUM(BK197:BK240)</f>
        <v>0</v>
      </c>
    </row>
    <row r="197" spans="2:65" s="119" customFormat="1" ht="16.5" customHeight="1">
      <c r="B197" s="147"/>
      <c r="C197" s="102" t="s">
        <v>214</v>
      </c>
      <c r="D197" s="102" t="s">
        <v>124</v>
      </c>
      <c r="E197" s="103" t="s">
        <v>215</v>
      </c>
      <c r="F197" s="104" t="s">
        <v>216</v>
      </c>
      <c r="G197" s="105" t="s">
        <v>217</v>
      </c>
      <c r="H197" s="106">
        <v>332.02300000000002</v>
      </c>
      <c r="I197" s="282"/>
      <c r="J197" s="107">
        <f>ROUND(I197*H197,2)</f>
        <v>0</v>
      </c>
      <c r="K197" s="104" t="s">
        <v>128</v>
      </c>
      <c r="L197" s="98"/>
      <c r="M197" s="209" t="s">
        <v>1</v>
      </c>
      <c r="N197" s="210" t="s">
        <v>38</v>
      </c>
      <c r="O197" s="211">
        <v>0.03</v>
      </c>
      <c r="P197" s="211">
        <f>O197*H197</f>
        <v>9.9606899999999996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AR197" s="213" t="s">
        <v>129</v>
      </c>
      <c r="AT197" s="213" t="s">
        <v>124</v>
      </c>
      <c r="AU197" s="213" t="s">
        <v>80</v>
      </c>
      <c r="AY197" s="112" t="s">
        <v>122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12" t="s">
        <v>78</v>
      </c>
      <c r="BK197" s="214">
        <f>ROUND(I197*H197,2)</f>
        <v>0</v>
      </c>
      <c r="BL197" s="112" t="s">
        <v>129</v>
      </c>
      <c r="BM197" s="213" t="s">
        <v>218</v>
      </c>
    </row>
    <row r="198" spans="2:65" s="223" customFormat="1">
      <c r="B198" s="215"/>
      <c r="C198" s="216"/>
      <c r="D198" s="217" t="s">
        <v>131</v>
      </c>
      <c r="E198" s="218" t="s">
        <v>1</v>
      </c>
      <c r="F198" s="219" t="s">
        <v>219</v>
      </c>
      <c r="G198" s="216"/>
      <c r="H198" s="218" t="s">
        <v>1</v>
      </c>
      <c r="I198" s="383"/>
      <c r="J198" s="216"/>
      <c r="K198" s="216"/>
      <c r="L198" s="99"/>
      <c r="M198" s="220"/>
      <c r="N198" s="221"/>
      <c r="O198" s="221"/>
      <c r="P198" s="221"/>
      <c r="Q198" s="221"/>
      <c r="R198" s="221"/>
      <c r="S198" s="221"/>
      <c r="T198" s="222"/>
      <c r="AT198" s="224" t="s">
        <v>131</v>
      </c>
      <c r="AU198" s="224" t="s">
        <v>80</v>
      </c>
      <c r="AV198" s="223" t="s">
        <v>78</v>
      </c>
      <c r="AW198" s="223" t="s">
        <v>29</v>
      </c>
      <c r="AX198" s="223" t="s">
        <v>73</v>
      </c>
      <c r="AY198" s="224" t="s">
        <v>122</v>
      </c>
    </row>
    <row r="199" spans="2:65" s="233" customFormat="1">
      <c r="B199" s="225"/>
      <c r="C199" s="226"/>
      <c r="D199" s="217" t="s">
        <v>131</v>
      </c>
      <c r="E199" s="227" t="s">
        <v>1</v>
      </c>
      <c r="F199" s="228" t="s">
        <v>220</v>
      </c>
      <c r="G199" s="226"/>
      <c r="H199" s="229">
        <v>332.02300000000002</v>
      </c>
      <c r="I199" s="384"/>
      <c r="J199" s="226"/>
      <c r="K199" s="226"/>
      <c r="L199" s="100"/>
      <c r="M199" s="230"/>
      <c r="N199" s="231"/>
      <c r="O199" s="231"/>
      <c r="P199" s="231"/>
      <c r="Q199" s="231"/>
      <c r="R199" s="231"/>
      <c r="S199" s="231"/>
      <c r="T199" s="232"/>
      <c r="AT199" s="234" t="s">
        <v>131</v>
      </c>
      <c r="AU199" s="234" t="s">
        <v>80</v>
      </c>
      <c r="AV199" s="233" t="s">
        <v>80</v>
      </c>
      <c r="AW199" s="233" t="s">
        <v>29</v>
      </c>
      <c r="AX199" s="233" t="s">
        <v>73</v>
      </c>
      <c r="AY199" s="234" t="s">
        <v>122</v>
      </c>
    </row>
    <row r="200" spans="2:65" s="243" customFormat="1">
      <c r="B200" s="235"/>
      <c r="C200" s="236"/>
      <c r="D200" s="217" t="s">
        <v>131</v>
      </c>
      <c r="E200" s="237" t="s">
        <v>1</v>
      </c>
      <c r="F200" s="238" t="s">
        <v>134</v>
      </c>
      <c r="G200" s="236"/>
      <c r="H200" s="239">
        <v>332.02300000000002</v>
      </c>
      <c r="I200" s="385"/>
      <c r="J200" s="236"/>
      <c r="K200" s="236"/>
      <c r="L200" s="101"/>
      <c r="M200" s="240"/>
      <c r="N200" s="241"/>
      <c r="O200" s="241"/>
      <c r="P200" s="241"/>
      <c r="Q200" s="241"/>
      <c r="R200" s="241"/>
      <c r="S200" s="241"/>
      <c r="T200" s="242"/>
      <c r="AT200" s="244" t="s">
        <v>131</v>
      </c>
      <c r="AU200" s="244" t="s">
        <v>80</v>
      </c>
      <c r="AV200" s="243" t="s">
        <v>129</v>
      </c>
      <c r="AW200" s="243" t="s">
        <v>29</v>
      </c>
      <c r="AX200" s="243" t="s">
        <v>78</v>
      </c>
      <c r="AY200" s="244" t="s">
        <v>122</v>
      </c>
    </row>
    <row r="201" spans="2:65" s="119" customFormat="1" ht="16.5" customHeight="1">
      <c r="B201" s="147"/>
      <c r="C201" s="102" t="s">
        <v>221</v>
      </c>
      <c r="D201" s="102" t="s">
        <v>124</v>
      </c>
      <c r="E201" s="103" t="s">
        <v>215</v>
      </c>
      <c r="F201" s="104" t="s">
        <v>216</v>
      </c>
      <c r="G201" s="105" t="s">
        <v>217</v>
      </c>
      <c r="H201" s="106">
        <v>1100.56</v>
      </c>
      <c r="I201" s="282"/>
      <c r="J201" s="107">
        <f>ROUND(I201*H201,2)</f>
        <v>0</v>
      </c>
      <c r="K201" s="104" t="s">
        <v>128</v>
      </c>
      <c r="L201" s="98"/>
      <c r="M201" s="209" t="s">
        <v>1</v>
      </c>
      <c r="N201" s="210" t="s">
        <v>38</v>
      </c>
      <c r="O201" s="211">
        <v>0.03</v>
      </c>
      <c r="P201" s="211">
        <f>O201*H201</f>
        <v>33.016799999999996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AR201" s="213" t="s">
        <v>129</v>
      </c>
      <c r="AT201" s="213" t="s">
        <v>124</v>
      </c>
      <c r="AU201" s="213" t="s">
        <v>80</v>
      </c>
      <c r="AY201" s="112" t="s">
        <v>122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12" t="s">
        <v>78</v>
      </c>
      <c r="BK201" s="214">
        <f>ROUND(I201*H201,2)</f>
        <v>0</v>
      </c>
      <c r="BL201" s="112" t="s">
        <v>129</v>
      </c>
      <c r="BM201" s="213" t="s">
        <v>222</v>
      </c>
    </row>
    <row r="202" spans="2:65" s="223" customFormat="1">
      <c r="B202" s="215"/>
      <c r="C202" s="216"/>
      <c r="D202" s="217" t="s">
        <v>131</v>
      </c>
      <c r="E202" s="218" t="s">
        <v>1</v>
      </c>
      <c r="F202" s="219" t="s">
        <v>223</v>
      </c>
      <c r="G202" s="216"/>
      <c r="H202" s="218" t="s">
        <v>1</v>
      </c>
      <c r="I202" s="383"/>
      <c r="J202" s="216"/>
      <c r="K202" s="216"/>
      <c r="L202" s="99"/>
      <c r="M202" s="220"/>
      <c r="N202" s="221"/>
      <c r="O202" s="221"/>
      <c r="P202" s="221"/>
      <c r="Q202" s="221"/>
      <c r="R202" s="221"/>
      <c r="S202" s="221"/>
      <c r="T202" s="222"/>
      <c r="AT202" s="224" t="s">
        <v>131</v>
      </c>
      <c r="AU202" s="224" t="s">
        <v>80</v>
      </c>
      <c r="AV202" s="223" t="s">
        <v>78</v>
      </c>
      <c r="AW202" s="223" t="s">
        <v>29</v>
      </c>
      <c r="AX202" s="223" t="s">
        <v>73</v>
      </c>
      <c r="AY202" s="224" t="s">
        <v>122</v>
      </c>
    </row>
    <row r="203" spans="2:65" s="233" customFormat="1" ht="22.5">
      <c r="B203" s="225"/>
      <c r="C203" s="226"/>
      <c r="D203" s="217" t="s">
        <v>131</v>
      </c>
      <c r="E203" s="227" t="s">
        <v>1</v>
      </c>
      <c r="F203" s="228" t="s">
        <v>224</v>
      </c>
      <c r="G203" s="226"/>
      <c r="H203" s="229">
        <v>1100.56</v>
      </c>
      <c r="I203" s="384"/>
      <c r="J203" s="226"/>
      <c r="K203" s="226"/>
      <c r="L203" s="100"/>
      <c r="M203" s="230"/>
      <c r="N203" s="231"/>
      <c r="O203" s="231"/>
      <c r="P203" s="231"/>
      <c r="Q203" s="231"/>
      <c r="R203" s="231"/>
      <c r="S203" s="231"/>
      <c r="T203" s="232"/>
      <c r="AT203" s="234" t="s">
        <v>131</v>
      </c>
      <c r="AU203" s="234" t="s">
        <v>80</v>
      </c>
      <c r="AV203" s="233" t="s">
        <v>80</v>
      </c>
      <c r="AW203" s="233" t="s">
        <v>29</v>
      </c>
      <c r="AX203" s="233" t="s">
        <v>73</v>
      </c>
      <c r="AY203" s="234" t="s">
        <v>122</v>
      </c>
    </row>
    <row r="204" spans="2:65" s="243" customFormat="1">
      <c r="B204" s="235"/>
      <c r="C204" s="236"/>
      <c r="D204" s="217" t="s">
        <v>131</v>
      </c>
      <c r="E204" s="237" t="s">
        <v>1</v>
      </c>
      <c r="F204" s="238" t="s">
        <v>134</v>
      </c>
      <c r="G204" s="236"/>
      <c r="H204" s="239">
        <v>1100.56</v>
      </c>
      <c r="I204" s="385"/>
      <c r="J204" s="236"/>
      <c r="K204" s="236"/>
      <c r="L204" s="101"/>
      <c r="M204" s="240"/>
      <c r="N204" s="241"/>
      <c r="O204" s="241"/>
      <c r="P204" s="241"/>
      <c r="Q204" s="241"/>
      <c r="R204" s="241"/>
      <c r="S204" s="241"/>
      <c r="T204" s="242"/>
      <c r="AT204" s="244" t="s">
        <v>131</v>
      </c>
      <c r="AU204" s="244" t="s">
        <v>80</v>
      </c>
      <c r="AV204" s="243" t="s">
        <v>129</v>
      </c>
      <c r="AW204" s="243" t="s">
        <v>29</v>
      </c>
      <c r="AX204" s="243" t="s">
        <v>78</v>
      </c>
      <c r="AY204" s="244" t="s">
        <v>122</v>
      </c>
    </row>
    <row r="205" spans="2:65" s="119" customFormat="1" ht="16.5" customHeight="1">
      <c r="B205" s="147"/>
      <c r="C205" s="102" t="s">
        <v>226</v>
      </c>
      <c r="D205" s="102" t="s">
        <v>124</v>
      </c>
      <c r="E205" s="103" t="s">
        <v>227</v>
      </c>
      <c r="F205" s="104" t="s">
        <v>228</v>
      </c>
      <c r="G205" s="105" t="s">
        <v>217</v>
      </c>
      <c r="H205" s="106">
        <v>73.295000000000002</v>
      </c>
      <c r="I205" s="282"/>
      <c r="J205" s="107">
        <f>ROUND(I205*H205,2)</f>
        <v>0</v>
      </c>
      <c r="K205" s="104" t="s">
        <v>128</v>
      </c>
      <c r="L205" s="98"/>
      <c r="M205" s="209" t="s">
        <v>1</v>
      </c>
      <c r="N205" s="210" t="s">
        <v>38</v>
      </c>
      <c r="O205" s="211">
        <v>0.83499999999999996</v>
      </c>
      <c r="P205" s="211">
        <f>O205*H205</f>
        <v>61.201324999999997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AR205" s="213" t="s">
        <v>129</v>
      </c>
      <c r="AT205" s="213" t="s">
        <v>124</v>
      </c>
      <c r="AU205" s="213" t="s">
        <v>80</v>
      </c>
      <c r="AY205" s="112" t="s">
        <v>122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12" t="s">
        <v>78</v>
      </c>
      <c r="BK205" s="214">
        <f>ROUND(I205*H205,2)</f>
        <v>0</v>
      </c>
      <c r="BL205" s="112" t="s">
        <v>129</v>
      </c>
      <c r="BM205" s="213" t="s">
        <v>229</v>
      </c>
    </row>
    <row r="206" spans="2:65" s="223" customFormat="1">
      <c r="B206" s="215"/>
      <c r="C206" s="216"/>
      <c r="D206" s="217" t="s">
        <v>131</v>
      </c>
      <c r="E206" s="218" t="s">
        <v>1</v>
      </c>
      <c r="F206" s="219" t="s">
        <v>230</v>
      </c>
      <c r="G206" s="216"/>
      <c r="H206" s="218" t="s">
        <v>1</v>
      </c>
      <c r="I206" s="383"/>
      <c r="J206" s="216"/>
      <c r="K206" s="216"/>
      <c r="L206" s="99"/>
      <c r="M206" s="220"/>
      <c r="N206" s="221"/>
      <c r="O206" s="221"/>
      <c r="P206" s="221"/>
      <c r="Q206" s="221"/>
      <c r="R206" s="221"/>
      <c r="S206" s="221"/>
      <c r="T206" s="222"/>
      <c r="AT206" s="224" t="s">
        <v>131</v>
      </c>
      <c r="AU206" s="224" t="s">
        <v>80</v>
      </c>
      <c r="AV206" s="223" t="s">
        <v>78</v>
      </c>
      <c r="AW206" s="223" t="s">
        <v>29</v>
      </c>
      <c r="AX206" s="223" t="s">
        <v>73</v>
      </c>
      <c r="AY206" s="224" t="s">
        <v>122</v>
      </c>
    </row>
    <row r="207" spans="2:65" s="233" customFormat="1">
      <c r="B207" s="225"/>
      <c r="C207" s="226"/>
      <c r="D207" s="217" t="s">
        <v>131</v>
      </c>
      <c r="E207" s="227" t="s">
        <v>1</v>
      </c>
      <c r="F207" s="228" t="s">
        <v>231</v>
      </c>
      <c r="G207" s="226"/>
      <c r="H207" s="229">
        <v>73.295000000000002</v>
      </c>
      <c r="I207" s="384"/>
      <c r="J207" s="226"/>
      <c r="K207" s="226"/>
      <c r="L207" s="100"/>
      <c r="M207" s="230"/>
      <c r="N207" s="231"/>
      <c r="O207" s="231"/>
      <c r="P207" s="231"/>
      <c r="Q207" s="231"/>
      <c r="R207" s="231"/>
      <c r="S207" s="231"/>
      <c r="T207" s="232"/>
      <c r="AT207" s="234" t="s">
        <v>131</v>
      </c>
      <c r="AU207" s="234" t="s">
        <v>80</v>
      </c>
      <c r="AV207" s="233" t="s">
        <v>80</v>
      </c>
      <c r="AW207" s="233" t="s">
        <v>29</v>
      </c>
      <c r="AX207" s="233" t="s">
        <v>73</v>
      </c>
      <c r="AY207" s="234" t="s">
        <v>122</v>
      </c>
    </row>
    <row r="208" spans="2:65" s="243" customFormat="1">
      <c r="B208" s="235"/>
      <c r="C208" s="236"/>
      <c r="D208" s="217" t="s">
        <v>131</v>
      </c>
      <c r="E208" s="237" t="s">
        <v>1</v>
      </c>
      <c r="F208" s="238" t="s">
        <v>134</v>
      </c>
      <c r="G208" s="236"/>
      <c r="H208" s="239">
        <v>73.295000000000002</v>
      </c>
      <c r="I208" s="385"/>
      <c r="J208" s="236"/>
      <c r="K208" s="236"/>
      <c r="L208" s="101"/>
      <c r="M208" s="240"/>
      <c r="N208" s="241"/>
      <c r="O208" s="241"/>
      <c r="P208" s="241"/>
      <c r="Q208" s="241"/>
      <c r="R208" s="241"/>
      <c r="S208" s="241"/>
      <c r="T208" s="242"/>
      <c r="AT208" s="244" t="s">
        <v>131</v>
      </c>
      <c r="AU208" s="244" t="s">
        <v>80</v>
      </c>
      <c r="AV208" s="243" t="s">
        <v>129</v>
      </c>
      <c r="AW208" s="243" t="s">
        <v>29</v>
      </c>
      <c r="AX208" s="243" t="s">
        <v>78</v>
      </c>
      <c r="AY208" s="244" t="s">
        <v>122</v>
      </c>
    </row>
    <row r="209" spans="2:65" s="119" customFormat="1" ht="24" customHeight="1">
      <c r="B209" s="147"/>
      <c r="C209" s="102" t="s">
        <v>233</v>
      </c>
      <c r="D209" s="102" t="s">
        <v>124</v>
      </c>
      <c r="E209" s="103" t="s">
        <v>234</v>
      </c>
      <c r="F209" s="104" t="s">
        <v>235</v>
      </c>
      <c r="G209" s="105" t="s">
        <v>217</v>
      </c>
      <c r="H209" s="106">
        <v>332.02300000000002</v>
      </c>
      <c r="I209" s="282"/>
      <c r="J209" s="107">
        <f>ROUND(I209*H209,2)</f>
        <v>0</v>
      </c>
      <c r="K209" s="104" t="s">
        <v>128</v>
      </c>
      <c r="L209" s="98"/>
      <c r="M209" s="209" t="s">
        <v>1</v>
      </c>
      <c r="N209" s="210" t="s">
        <v>38</v>
      </c>
      <c r="O209" s="211">
        <v>0.159</v>
      </c>
      <c r="P209" s="211">
        <f>O209*H209</f>
        <v>52.791657000000008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AR209" s="213" t="s">
        <v>129</v>
      </c>
      <c r="AT209" s="213" t="s">
        <v>124</v>
      </c>
      <c r="AU209" s="213" t="s">
        <v>80</v>
      </c>
      <c r="AY209" s="112" t="s">
        <v>122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12" t="s">
        <v>78</v>
      </c>
      <c r="BK209" s="214">
        <f>ROUND(I209*H209,2)</f>
        <v>0</v>
      </c>
      <c r="BL209" s="112" t="s">
        <v>129</v>
      </c>
      <c r="BM209" s="213" t="s">
        <v>236</v>
      </c>
    </row>
    <row r="210" spans="2:65" s="223" customFormat="1">
      <c r="B210" s="215"/>
      <c r="C210" s="216"/>
      <c r="D210" s="217" t="s">
        <v>131</v>
      </c>
      <c r="E210" s="218" t="s">
        <v>1</v>
      </c>
      <c r="F210" s="219" t="s">
        <v>219</v>
      </c>
      <c r="G210" s="216"/>
      <c r="H210" s="218" t="s">
        <v>1</v>
      </c>
      <c r="I210" s="383"/>
      <c r="J210" s="216"/>
      <c r="K210" s="216"/>
      <c r="L210" s="99"/>
      <c r="M210" s="220"/>
      <c r="N210" s="221"/>
      <c r="O210" s="221"/>
      <c r="P210" s="221"/>
      <c r="Q210" s="221"/>
      <c r="R210" s="221"/>
      <c r="S210" s="221"/>
      <c r="T210" s="222"/>
      <c r="AT210" s="224" t="s">
        <v>131</v>
      </c>
      <c r="AU210" s="224" t="s">
        <v>80</v>
      </c>
      <c r="AV210" s="223" t="s">
        <v>78</v>
      </c>
      <c r="AW210" s="223" t="s">
        <v>29</v>
      </c>
      <c r="AX210" s="223" t="s">
        <v>73</v>
      </c>
      <c r="AY210" s="224" t="s">
        <v>122</v>
      </c>
    </row>
    <row r="211" spans="2:65" s="233" customFormat="1">
      <c r="B211" s="225"/>
      <c r="C211" s="226"/>
      <c r="D211" s="217" t="s">
        <v>131</v>
      </c>
      <c r="E211" s="227" t="s">
        <v>1</v>
      </c>
      <c r="F211" s="228" t="s">
        <v>220</v>
      </c>
      <c r="G211" s="226"/>
      <c r="H211" s="229">
        <v>332.02300000000002</v>
      </c>
      <c r="I211" s="384"/>
      <c r="J211" s="226"/>
      <c r="K211" s="226"/>
      <c r="L211" s="100"/>
      <c r="M211" s="230"/>
      <c r="N211" s="231"/>
      <c r="O211" s="231"/>
      <c r="P211" s="231"/>
      <c r="Q211" s="231"/>
      <c r="R211" s="231"/>
      <c r="S211" s="231"/>
      <c r="T211" s="232"/>
      <c r="AT211" s="234" t="s">
        <v>131</v>
      </c>
      <c r="AU211" s="234" t="s">
        <v>80</v>
      </c>
      <c r="AV211" s="233" t="s">
        <v>80</v>
      </c>
      <c r="AW211" s="233" t="s">
        <v>29</v>
      </c>
      <c r="AX211" s="233" t="s">
        <v>73</v>
      </c>
      <c r="AY211" s="234" t="s">
        <v>122</v>
      </c>
    </row>
    <row r="212" spans="2:65" s="243" customFormat="1">
      <c r="B212" s="235"/>
      <c r="C212" s="236"/>
      <c r="D212" s="217" t="s">
        <v>131</v>
      </c>
      <c r="E212" s="237" t="s">
        <v>1</v>
      </c>
      <c r="F212" s="238" t="s">
        <v>134</v>
      </c>
      <c r="G212" s="236"/>
      <c r="H212" s="239">
        <v>332.02300000000002</v>
      </c>
      <c r="I212" s="385"/>
      <c r="J212" s="236"/>
      <c r="K212" s="236"/>
      <c r="L212" s="101"/>
      <c r="M212" s="240"/>
      <c r="N212" s="241"/>
      <c r="O212" s="241"/>
      <c r="P212" s="241"/>
      <c r="Q212" s="241"/>
      <c r="R212" s="241"/>
      <c r="S212" s="241"/>
      <c r="T212" s="242"/>
      <c r="AT212" s="244" t="s">
        <v>131</v>
      </c>
      <c r="AU212" s="244" t="s">
        <v>80</v>
      </c>
      <c r="AV212" s="243" t="s">
        <v>129</v>
      </c>
      <c r="AW212" s="243" t="s">
        <v>29</v>
      </c>
      <c r="AX212" s="243" t="s">
        <v>78</v>
      </c>
      <c r="AY212" s="244" t="s">
        <v>122</v>
      </c>
    </row>
    <row r="213" spans="2:65" s="119" customFormat="1" ht="24" customHeight="1">
      <c r="B213" s="147"/>
      <c r="C213" s="102" t="s">
        <v>237</v>
      </c>
      <c r="D213" s="102" t="s">
        <v>124</v>
      </c>
      <c r="E213" s="103" t="s">
        <v>234</v>
      </c>
      <c r="F213" s="104" t="s">
        <v>235</v>
      </c>
      <c r="G213" s="105" t="s">
        <v>217</v>
      </c>
      <c r="H213" s="106">
        <v>1100.56</v>
      </c>
      <c r="I213" s="282"/>
      <c r="J213" s="107">
        <f>ROUND(I213*H213,2)</f>
        <v>0</v>
      </c>
      <c r="K213" s="104" t="s">
        <v>128</v>
      </c>
      <c r="L213" s="98"/>
      <c r="M213" s="209" t="s">
        <v>1</v>
      </c>
      <c r="N213" s="210" t="s">
        <v>38</v>
      </c>
      <c r="O213" s="211">
        <v>0.159</v>
      </c>
      <c r="P213" s="211">
        <f>O213*H213</f>
        <v>174.98903999999999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AR213" s="213" t="s">
        <v>129</v>
      </c>
      <c r="AT213" s="213" t="s">
        <v>124</v>
      </c>
      <c r="AU213" s="213" t="s">
        <v>80</v>
      </c>
      <c r="AY213" s="112" t="s">
        <v>122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12" t="s">
        <v>78</v>
      </c>
      <c r="BK213" s="214">
        <f>ROUND(I213*H213,2)</f>
        <v>0</v>
      </c>
      <c r="BL213" s="112" t="s">
        <v>129</v>
      </c>
      <c r="BM213" s="213" t="s">
        <v>238</v>
      </c>
    </row>
    <row r="214" spans="2:65" s="223" customFormat="1">
      <c r="B214" s="215"/>
      <c r="C214" s="216"/>
      <c r="D214" s="217" t="s">
        <v>131</v>
      </c>
      <c r="E214" s="218" t="s">
        <v>1</v>
      </c>
      <c r="F214" s="219" t="s">
        <v>223</v>
      </c>
      <c r="G214" s="216"/>
      <c r="H214" s="218" t="s">
        <v>1</v>
      </c>
      <c r="I214" s="383"/>
      <c r="J214" s="216"/>
      <c r="K214" s="216"/>
      <c r="L214" s="99"/>
      <c r="M214" s="220"/>
      <c r="N214" s="221"/>
      <c r="O214" s="221"/>
      <c r="P214" s="221"/>
      <c r="Q214" s="221"/>
      <c r="R214" s="221"/>
      <c r="S214" s="221"/>
      <c r="T214" s="222"/>
      <c r="AT214" s="224" t="s">
        <v>131</v>
      </c>
      <c r="AU214" s="224" t="s">
        <v>80</v>
      </c>
      <c r="AV214" s="223" t="s">
        <v>78</v>
      </c>
      <c r="AW214" s="223" t="s">
        <v>29</v>
      </c>
      <c r="AX214" s="223" t="s">
        <v>73</v>
      </c>
      <c r="AY214" s="224" t="s">
        <v>122</v>
      </c>
    </row>
    <row r="215" spans="2:65" s="233" customFormat="1" ht="22.5">
      <c r="B215" s="225"/>
      <c r="C215" s="226"/>
      <c r="D215" s="217" t="s">
        <v>131</v>
      </c>
      <c r="E215" s="227" t="s">
        <v>1</v>
      </c>
      <c r="F215" s="228" t="s">
        <v>224</v>
      </c>
      <c r="G215" s="226"/>
      <c r="H215" s="229">
        <v>1100.56</v>
      </c>
      <c r="I215" s="384"/>
      <c r="J215" s="226"/>
      <c r="K215" s="226"/>
      <c r="L215" s="100"/>
      <c r="M215" s="230"/>
      <c r="N215" s="231"/>
      <c r="O215" s="231"/>
      <c r="P215" s="231"/>
      <c r="Q215" s="231"/>
      <c r="R215" s="231"/>
      <c r="S215" s="231"/>
      <c r="T215" s="232"/>
      <c r="AT215" s="234" t="s">
        <v>131</v>
      </c>
      <c r="AU215" s="234" t="s">
        <v>80</v>
      </c>
      <c r="AV215" s="233" t="s">
        <v>80</v>
      </c>
      <c r="AW215" s="233" t="s">
        <v>29</v>
      </c>
      <c r="AX215" s="233" t="s">
        <v>73</v>
      </c>
      <c r="AY215" s="234" t="s">
        <v>122</v>
      </c>
    </row>
    <row r="216" spans="2:65" s="243" customFormat="1">
      <c r="B216" s="235"/>
      <c r="C216" s="236"/>
      <c r="D216" s="217" t="s">
        <v>131</v>
      </c>
      <c r="E216" s="237" t="s">
        <v>1</v>
      </c>
      <c r="F216" s="238" t="s">
        <v>134</v>
      </c>
      <c r="G216" s="236"/>
      <c r="H216" s="239">
        <v>1100.56</v>
      </c>
      <c r="I216" s="385"/>
      <c r="J216" s="236"/>
      <c r="K216" s="236"/>
      <c r="L216" s="101"/>
      <c r="M216" s="240"/>
      <c r="N216" s="241"/>
      <c r="O216" s="241"/>
      <c r="P216" s="241"/>
      <c r="Q216" s="241"/>
      <c r="R216" s="241"/>
      <c r="S216" s="241"/>
      <c r="T216" s="242"/>
      <c r="AT216" s="244" t="s">
        <v>131</v>
      </c>
      <c r="AU216" s="244" t="s">
        <v>80</v>
      </c>
      <c r="AV216" s="243" t="s">
        <v>129</v>
      </c>
      <c r="AW216" s="243" t="s">
        <v>29</v>
      </c>
      <c r="AX216" s="243" t="s">
        <v>78</v>
      </c>
      <c r="AY216" s="244" t="s">
        <v>122</v>
      </c>
    </row>
    <row r="217" spans="2:65" s="119" customFormat="1" ht="24" customHeight="1">
      <c r="B217" s="147"/>
      <c r="C217" s="102" t="s">
        <v>157</v>
      </c>
      <c r="D217" s="102" t="s">
        <v>124</v>
      </c>
      <c r="E217" s="103" t="s">
        <v>239</v>
      </c>
      <c r="F217" s="104" t="s">
        <v>240</v>
      </c>
      <c r="G217" s="105" t="s">
        <v>217</v>
      </c>
      <c r="H217" s="106">
        <v>73.295000000000002</v>
      </c>
      <c r="I217" s="282"/>
      <c r="J217" s="107">
        <f>ROUND(I217*H217,2)</f>
        <v>0</v>
      </c>
      <c r="K217" s="104" t="s">
        <v>128</v>
      </c>
      <c r="L217" s="98"/>
      <c r="M217" s="209" t="s">
        <v>1</v>
      </c>
      <c r="N217" s="210" t="s">
        <v>38</v>
      </c>
      <c r="O217" s="211">
        <v>0.376</v>
      </c>
      <c r="P217" s="211">
        <f>O217*H217</f>
        <v>27.558920000000001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AR217" s="213" t="s">
        <v>129</v>
      </c>
      <c r="AT217" s="213" t="s">
        <v>124</v>
      </c>
      <c r="AU217" s="213" t="s">
        <v>80</v>
      </c>
      <c r="AY217" s="112" t="s">
        <v>122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12" t="s">
        <v>78</v>
      </c>
      <c r="BK217" s="214">
        <f>ROUND(I217*H217,2)</f>
        <v>0</v>
      </c>
      <c r="BL217" s="112" t="s">
        <v>129</v>
      </c>
      <c r="BM217" s="213" t="s">
        <v>241</v>
      </c>
    </row>
    <row r="218" spans="2:65" s="223" customFormat="1">
      <c r="B218" s="215"/>
      <c r="C218" s="216"/>
      <c r="D218" s="217" t="s">
        <v>131</v>
      </c>
      <c r="E218" s="218" t="s">
        <v>1</v>
      </c>
      <c r="F218" s="219" t="s">
        <v>242</v>
      </c>
      <c r="G218" s="216"/>
      <c r="H218" s="218" t="s">
        <v>1</v>
      </c>
      <c r="I218" s="383"/>
      <c r="J218" s="216"/>
      <c r="K218" s="216"/>
      <c r="L218" s="99"/>
      <c r="M218" s="220"/>
      <c r="N218" s="221"/>
      <c r="O218" s="221"/>
      <c r="P218" s="221"/>
      <c r="Q218" s="221"/>
      <c r="R218" s="221"/>
      <c r="S218" s="221"/>
      <c r="T218" s="222"/>
      <c r="AT218" s="224" t="s">
        <v>131</v>
      </c>
      <c r="AU218" s="224" t="s">
        <v>80</v>
      </c>
      <c r="AV218" s="223" t="s">
        <v>78</v>
      </c>
      <c r="AW218" s="223" t="s">
        <v>29</v>
      </c>
      <c r="AX218" s="223" t="s">
        <v>73</v>
      </c>
      <c r="AY218" s="224" t="s">
        <v>122</v>
      </c>
    </row>
    <row r="219" spans="2:65" s="233" customFormat="1">
      <c r="B219" s="225"/>
      <c r="C219" s="226"/>
      <c r="D219" s="217" t="s">
        <v>131</v>
      </c>
      <c r="E219" s="227" t="s">
        <v>1</v>
      </c>
      <c r="F219" s="228" t="s">
        <v>231</v>
      </c>
      <c r="G219" s="226"/>
      <c r="H219" s="229">
        <v>73.295000000000002</v>
      </c>
      <c r="I219" s="384"/>
      <c r="J219" s="226"/>
      <c r="K219" s="226"/>
      <c r="L219" s="100"/>
      <c r="M219" s="230"/>
      <c r="N219" s="231"/>
      <c r="O219" s="231"/>
      <c r="P219" s="231"/>
      <c r="Q219" s="231"/>
      <c r="R219" s="231"/>
      <c r="S219" s="231"/>
      <c r="T219" s="232"/>
      <c r="AT219" s="234" t="s">
        <v>131</v>
      </c>
      <c r="AU219" s="234" t="s">
        <v>80</v>
      </c>
      <c r="AV219" s="233" t="s">
        <v>80</v>
      </c>
      <c r="AW219" s="233" t="s">
        <v>29</v>
      </c>
      <c r="AX219" s="233" t="s">
        <v>73</v>
      </c>
      <c r="AY219" s="234" t="s">
        <v>122</v>
      </c>
    </row>
    <row r="220" spans="2:65" s="243" customFormat="1">
      <c r="B220" s="235"/>
      <c r="C220" s="236"/>
      <c r="D220" s="217" t="s">
        <v>131</v>
      </c>
      <c r="E220" s="237" t="s">
        <v>1</v>
      </c>
      <c r="F220" s="238" t="s">
        <v>134</v>
      </c>
      <c r="G220" s="236"/>
      <c r="H220" s="239">
        <v>73.295000000000002</v>
      </c>
      <c r="I220" s="385"/>
      <c r="J220" s="236"/>
      <c r="K220" s="236"/>
      <c r="L220" s="101"/>
      <c r="M220" s="240"/>
      <c r="N220" s="241"/>
      <c r="O220" s="241"/>
      <c r="P220" s="241"/>
      <c r="Q220" s="241"/>
      <c r="R220" s="241"/>
      <c r="S220" s="241"/>
      <c r="T220" s="242"/>
      <c r="AT220" s="244" t="s">
        <v>131</v>
      </c>
      <c r="AU220" s="244" t="s">
        <v>80</v>
      </c>
      <c r="AV220" s="243" t="s">
        <v>129</v>
      </c>
      <c r="AW220" s="243" t="s">
        <v>29</v>
      </c>
      <c r="AX220" s="243" t="s">
        <v>78</v>
      </c>
      <c r="AY220" s="244" t="s">
        <v>122</v>
      </c>
    </row>
    <row r="221" spans="2:65" s="119" customFormat="1" ht="48.75" customHeight="1">
      <c r="B221" s="147"/>
      <c r="C221" s="102" t="s">
        <v>243</v>
      </c>
      <c r="D221" s="102" t="s">
        <v>124</v>
      </c>
      <c r="E221" s="103" t="s">
        <v>244</v>
      </c>
      <c r="F221" s="104" t="s">
        <v>711</v>
      </c>
      <c r="G221" s="105" t="s">
        <v>217</v>
      </c>
      <c r="H221" s="106">
        <v>428.19499999999999</v>
      </c>
      <c r="I221" s="282">
        <v>0</v>
      </c>
      <c r="J221" s="107">
        <f>ROUND(I221*H221,2)</f>
        <v>0</v>
      </c>
      <c r="K221" s="104" t="s">
        <v>128</v>
      </c>
      <c r="L221" s="98"/>
      <c r="M221" s="209" t="s">
        <v>1</v>
      </c>
      <c r="N221" s="210" t="s">
        <v>38</v>
      </c>
      <c r="O221" s="211">
        <v>0</v>
      </c>
      <c r="P221" s="211">
        <f>O221*H221</f>
        <v>0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AR221" s="213" t="s">
        <v>129</v>
      </c>
      <c r="AT221" s="213" t="s">
        <v>124</v>
      </c>
      <c r="AU221" s="213" t="s">
        <v>80</v>
      </c>
      <c r="AY221" s="112" t="s">
        <v>122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12" t="s">
        <v>78</v>
      </c>
      <c r="BK221" s="214">
        <f>ROUND(I221*H221,2)</f>
        <v>0</v>
      </c>
      <c r="BL221" s="112" t="s">
        <v>129</v>
      </c>
      <c r="BM221" s="213" t="s">
        <v>245</v>
      </c>
    </row>
    <row r="222" spans="2:65" s="223" customFormat="1">
      <c r="B222" s="215"/>
      <c r="C222" s="216"/>
      <c r="D222" s="217" t="s">
        <v>131</v>
      </c>
      <c r="E222" s="218" t="s">
        <v>1</v>
      </c>
      <c r="F222" s="219" t="s">
        <v>223</v>
      </c>
      <c r="G222" s="216"/>
      <c r="H222" s="218" t="s">
        <v>1</v>
      </c>
      <c r="I222" s="383"/>
      <c r="J222" s="216"/>
      <c r="K222" s="216"/>
      <c r="L222" s="99"/>
      <c r="M222" s="220"/>
      <c r="N222" s="221"/>
      <c r="O222" s="221"/>
      <c r="P222" s="221"/>
      <c r="Q222" s="221"/>
      <c r="R222" s="221"/>
      <c r="S222" s="221"/>
      <c r="T222" s="222"/>
      <c r="AT222" s="224" t="s">
        <v>131</v>
      </c>
      <c r="AU222" s="224" t="s">
        <v>80</v>
      </c>
      <c r="AV222" s="223" t="s">
        <v>78</v>
      </c>
      <c r="AW222" s="223" t="s">
        <v>29</v>
      </c>
      <c r="AX222" s="223" t="s">
        <v>73</v>
      </c>
      <c r="AY222" s="224" t="s">
        <v>122</v>
      </c>
    </row>
    <row r="223" spans="2:65" s="233" customFormat="1">
      <c r="B223" s="225"/>
      <c r="C223" s="226"/>
      <c r="D223" s="217" t="s">
        <v>131</v>
      </c>
      <c r="E223" s="227" t="s">
        <v>1</v>
      </c>
      <c r="F223" s="228" t="s">
        <v>246</v>
      </c>
      <c r="G223" s="226"/>
      <c r="H223" s="229">
        <v>428.19499999999999</v>
      </c>
      <c r="I223" s="384"/>
      <c r="J223" s="226"/>
      <c r="K223" s="226"/>
      <c r="L223" s="100"/>
      <c r="M223" s="230"/>
      <c r="N223" s="231"/>
      <c r="O223" s="231"/>
      <c r="P223" s="231"/>
      <c r="Q223" s="231"/>
      <c r="R223" s="231"/>
      <c r="S223" s="231"/>
      <c r="T223" s="232"/>
      <c r="AT223" s="234" t="s">
        <v>131</v>
      </c>
      <c r="AU223" s="234" t="s">
        <v>80</v>
      </c>
      <c r="AV223" s="233" t="s">
        <v>80</v>
      </c>
      <c r="AW223" s="233" t="s">
        <v>29</v>
      </c>
      <c r="AX223" s="233" t="s">
        <v>73</v>
      </c>
      <c r="AY223" s="234" t="s">
        <v>122</v>
      </c>
    </row>
    <row r="224" spans="2:65" s="243" customFormat="1">
      <c r="B224" s="235"/>
      <c r="C224" s="236"/>
      <c r="D224" s="217" t="s">
        <v>131</v>
      </c>
      <c r="E224" s="237" t="s">
        <v>1</v>
      </c>
      <c r="F224" s="238" t="s">
        <v>134</v>
      </c>
      <c r="G224" s="236"/>
      <c r="H224" s="239">
        <v>428.19499999999999</v>
      </c>
      <c r="I224" s="385"/>
      <c r="J224" s="236"/>
      <c r="K224" s="236"/>
      <c r="L224" s="101"/>
      <c r="M224" s="240"/>
      <c r="N224" s="241"/>
      <c r="O224" s="241"/>
      <c r="P224" s="241"/>
      <c r="Q224" s="241"/>
      <c r="R224" s="241"/>
      <c r="S224" s="241"/>
      <c r="T224" s="242"/>
      <c r="AT224" s="244" t="s">
        <v>131</v>
      </c>
      <c r="AU224" s="244" t="s">
        <v>80</v>
      </c>
      <c r="AV224" s="243" t="s">
        <v>129</v>
      </c>
      <c r="AW224" s="243" t="s">
        <v>29</v>
      </c>
      <c r="AX224" s="243" t="s">
        <v>78</v>
      </c>
      <c r="AY224" s="244" t="s">
        <v>122</v>
      </c>
    </row>
    <row r="225" spans="2:65" s="119" customFormat="1" ht="51" customHeight="1">
      <c r="B225" s="147"/>
      <c r="C225" s="102" t="s">
        <v>247</v>
      </c>
      <c r="D225" s="102" t="s">
        <v>124</v>
      </c>
      <c r="E225" s="103" t="s">
        <v>244</v>
      </c>
      <c r="F225" s="104" t="s">
        <v>711</v>
      </c>
      <c r="G225" s="105" t="s">
        <v>217</v>
      </c>
      <c r="H225" s="106">
        <v>32.295000000000002</v>
      </c>
      <c r="I225" s="282">
        <v>0</v>
      </c>
      <c r="J225" s="107">
        <f>ROUND(I225*H225,2)</f>
        <v>0</v>
      </c>
      <c r="K225" s="104" t="s">
        <v>128</v>
      </c>
      <c r="L225" s="98"/>
      <c r="M225" s="209" t="s">
        <v>1</v>
      </c>
      <c r="N225" s="210" t="s">
        <v>38</v>
      </c>
      <c r="O225" s="211">
        <v>0</v>
      </c>
      <c r="P225" s="211">
        <f>O225*H225</f>
        <v>0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AR225" s="213" t="s">
        <v>129</v>
      </c>
      <c r="AT225" s="213" t="s">
        <v>124</v>
      </c>
      <c r="AU225" s="213" t="s">
        <v>80</v>
      </c>
      <c r="AY225" s="112" t="s">
        <v>122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12" t="s">
        <v>78</v>
      </c>
      <c r="BK225" s="214">
        <f>ROUND(I225*H225,2)</f>
        <v>0</v>
      </c>
      <c r="BL225" s="112" t="s">
        <v>129</v>
      </c>
      <c r="BM225" s="213" t="s">
        <v>248</v>
      </c>
    </row>
    <row r="226" spans="2:65" s="223" customFormat="1">
      <c r="B226" s="215"/>
      <c r="C226" s="216"/>
      <c r="D226" s="217" t="s">
        <v>131</v>
      </c>
      <c r="E226" s="218" t="s">
        <v>1</v>
      </c>
      <c r="F226" s="219" t="s">
        <v>230</v>
      </c>
      <c r="G226" s="216"/>
      <c r="H226" s="218" t="s">
        <v>1</v>
      </c>
      <c r="I226" s="383"/>
      <c r="J226" s="216"/>
      <c r="K226" s="216"/>
      <c r="L226" s="99"/>
      <c r="M226" s="220"/>
      <c r="N226" s="221"/>
      <c r="O226" s="221"/>
      <c r="P226" s="221"/>
      <c r="Q226" s="221"/>
      <c r="R226" s="221"/>
      <c r="S226" s="221"/>
      <c r="T226" s="222"/>
      <c r="AT226" s="224" t="s">
        <v>131</v>
      </c>
      <c r="AU226" s="224" t="s">
        <v>80</v>
      </c>
      <c r="AV226" s="223" t="s">
        <v>78</v>
      </c>
      <c r="AW226" s="223" t="s">
        <v>29</v>
      </c>
      <c r="AX226" s="223" t="s">
        <v>73</v>
      </c>
      <c r="AY226" s="224" t="s">
        <v>122</v>
      </c>
    </row>
    <row r="227" spans="2:65" s="233" customFormat="1">
      <c r="B227" s="225"/>
      <c r="C227" s="226"/>
      <c r="D227" s="217" t="s">
        <v>131</v>
      </c>
      <c r="E227" s="227" t="s">
        <v>1</v>
      </c>
      <c r="F227" s="228" t="s">
        <v>249</v>
      </c>
      <c r="G227" s="226"/>
      <c r="H227" s="229">
        <v>32.295000000000002</v>
      </c>
      <c r="I227" s="384"/>
      <c r="J227" s="226"/>
      <c r="K227" s="226"/>
      <c r="L227" s="100"/>
      <c r="M227" s="230"/>
      <c r="N227" s="231"/>
      <c r="O227" s="231"/>
      <c r="P227" s="231"/>
      <c r="Q227" s="231"/>
      <c r="R227" s="231"/>
      <c r="S227" s="231"/>
      <c r="T227" s="232"/>
      <c r="AT227" s="234" t="s">
        <v>131</v>
      </c>
      <c r="AU227" s="234" t="s">
        <v>80</v>
      </c>
      <c r="AV227" s="233" t="s">
        <v>80</v>
      </c>
      <c r="AW227" s="233" t="s">
        <v>29</v>
      </c>
      <c r="AX227" s="233" t="s">
        <v>73</v>
      </c>
      <c r="AY227" s="234" t="s">
        <v>122</v>
      </c>
    </row>
    <row r="228" spans="2:65" s="243" customFormat="1">
      <c r="B228" s="235"/>
      <c r="C228" s="236"/>
      <c r="D228" s="217" t="s">
        <v>131</v>
      </c>
      <c r="E228" s="237" t="s">
        <v>1</v>
      </c>
      <c r="F228" s="238" t="s">
        <v>134</v>
      </c>
      <c r="G228" s="236"/>
      <c r="H228" s="239">
        <v>32.295000000000002</v>
      </c>
      <c r="I228" s="385"/>
      <c r="J228" s="236"/>
      <c r="K228" s="236"/>
      <c r="L228" s="101"/>
      <c r="M228" s="240"/>
      <c r="N228" s="241"/>
      <c r="O228" s="241"/>
      <c r="P228" s="241"/>
      <c r="Q228" s="241"/>
      <c r="R228" s="241"/>
      <c r="S228" s="241"/>
      <c r="T228" s="242"/>
      <c r="AT228" s="244" t="s">
        <v>131</v>
      </c>
      <c r="AU228" s="244" t="s">
        <v>80</v>
      </c>
      <c r="AV228" s="243" t="s">
        <v>129</v>
      </c>
      <c r="AW228" s="243" t="s">
        <v>29</v>
      </c>
      <c r="AX228" s="243" t="s">
        <v>78</v>
      </c>
      <c r="AY228" s="244" t="s">
        <v>122</v>
      </c>
    </row>
    <row r="229" spans="2:65" s="119" customFormat="1" ht="51.75" customHeight="1">
      <c r="B229" s="147"/>
      <c r="C229" s="102" t="s">
        <v>250</v>
      </c>
      <c r="D229" s="102" t="s">
        <v>124</v>
      </c>
      <c r="E229" s="103" t="s">
        <v>251</v>
      </c>
      <c r="F229" s="104" t="s">
        <v>712</v>
      </c>
      <c r="G229" s="105" t="s">
        <v>217</v>
      </c>
      <c r="H229" s="106">
        <v>332.02300000000002</v>
      </c>
      <c r="I229" s="282">
        <v>0</v>
      </c>
      <c r="J229" s="107">
        <f>ROUND(I229*H229,2)</f>
        <v>0</v>
      </c>
      <c r="K229" s="104" t="s">
        <v>128</v>
      </c>
      <c r="L229" s="98"/>
      <c r="M229" s="209" t="s">
        <v>1</v>
      </c>
      <c r="N229" s="210" t="s">
        <v>38</v>
      </c>
      <c r="O229" s="211">
        <v>0</v>
      </c>
      <c r="P229" s="211">
        <f>O229*H229</f>
        <v>0</v>
      </c>
      <c r="Q229" s="211">
        <v>0</v>
      </c>
      <c r="R229" s="211">
        <f>Q229*H229</f>
        <v>0</v>
      </c>
      <c r="S229" s="211">
        <v>0</v>
      </c>
      <c r="T229" s="212">
        <f>S229*H229</f>
        <v>0</v>
      </c>
      <c r="AR229" s="213" t="s">
        <v>129</v>
      </c>
      <c r="AT229" s="213" t="s">
        <v>124</v>
      </c>
      <c r="AU229" s="213" t="s">
        <v>80</v>
      </c>
      <c r="AY229" s="112" t="s">
        <v>122</v>
      </c>
      <c r="BE229" s="214">
        <f>IF(N229="základní",J229,0)</f>
        <v>0</v>
      </c>
      <c r="BF229" s="214">
        <f>IF(N229="snížená",J229,0)</f>
        <v>0</v>
      </c>
      <c r="BG229" s="214">
        <f>IF(N229="zákl. přenesená",J229,0)</f>
        <v>0</v>
      </c>
      <c r="BH229" s="214">
        <f>IF(N229="sníž. přenesená",J229,0)</f>
        <v>0</v>
      </c>
      <c r="BI229" s="214">
        <f>IF(N229="nulová",J229,0)</f>
        <v>0</v>
      </c>
      <c r="BJ229" s="112" t="s">
        <v>78</v>
      </c>
      <c r="BK229" s="214">
        <f>ROUND(I229*H229,2)</f>
        <v>0</v>
      </c>
      <c r="BL229" s="112" t="s">
        <v>129</v>
      </c>
      <c r="BM229" s="213" t="s">
        <v>252</v>
      </c>
    </row>
    <row r="230" spans="2:65" s="223" customFormat="1">
      <c r="B230" s="215"/>
      <c r="C230" s="216"/>
      <c r="D230" s="217" t="s">
        <v>131</v>
      </c>
      <c r="E230" s="218" t="s">
        <v>1</v>
      </c>
      <c r="F230" s="219" t="s">
        <v>219</v>
      </c>
      <c r="G230" s="216"/>
      <c r="H230" s="218" t="s">
        <v>1</v>
      </c>
      <c r="I230" s="383"/>
      <c r="J230" s="216"/>
      <c r="K230" s="216"/>
      <c r="L230" s="99"/>
      <c r="M230" s="220"/>
      <c r="N230" s="221"/>
      <c r="O230" s="221"/>
      <c r="P230" s="221"/>
      <c r="Q230" s="221"/>
      <c r="R230" s="221"/>
      <c r="S230" s="221"/>
      <c r="T230" s="222"/>
      <c r="AT230" s="224" t="s">
        <v>131</v>
      </c>
      <c r="AU230" s="224" t="s">
        <v>80</v>
      </c>
      <c r="AV230" s="223" t="s">
        <v>78</v>
      </c>
      <c r="AW230" s="223" t="s">
        <v>29</v>
      </c>
      <c r="AX230" s="223" t="s">
        <v>73</v>
      </c>
      <c r="AY230" s="224" t="s">
        <v>122</v>
      </c>
    </row>
    <row r="231" spans="2:65" s="233" customFormat="1">
      <c r="B231" s="225"/>
      <c r="C231" s="226"/>
      <c r="D231" s="217" t="s">
        <v>131</v>
      </c>
      <c r="E231" s="227" t="s">
        <v>1</v>
      </c>
      <c r="F231" s="228" t="s">
        <v>220</v>
      </c>
      <c r="G231" s="226"/>
      <c r="H231" s="229">
        <v>332.02300000000002</v>
      </c>
      <c r="I231" s="384"/>
      <c r="J231" s="226"/>
      <c r="K231" s="226"/>
      <c r="L231" s="100"/>
      <c r="M231" s="230"/>
      <c r="N231" s="231"/>
      <c r="O231" s="231"/>
      <c r="P231" s="231"/>
      <c r="Q231" s="231"/>
      <c r="R231" s="231"/>
      <c r="S231" s="231"/>
      <c r="T231" s="232"/>
      <c r="AT231" s="234" t="s">
        <v>131</v>
      </c>
      <c r="AU231" s="234" t="s">
        <v>80</v>
      </c>
      <c r="AV231" s="233" t="s">
        <v>80</v>
      </c>
      <c r="AW231" s="233" t="s">
        <v>29</v>
      </c>
      <c r="AX231" s="233" t="s">
        <v>73</v>
      </c>
      <c r="AY231" s="234" t="s">
        <v>122</v>
      </c>
    </row>
    <row r="232" spans="2:65" s="243" customFormat="1">
      <c r="B232" s="235"/>
      <c r="C232" s="236"/>
      <c r="D232" s="217" t="s">
        <v>131</v>
      </c>
      <c r="E232" s="237" t="s">
        <v>1</v>
      </c>
      <c r="F232" s="238" t="s">
        <v>134</v>
      </c>
      <c r="G232" s="236"/>
      <c r="H232" s="239">
        <v>332.02300000000002</v>
      </c>
      <c r="I232" s="385"/>
      <c r="J232" s="236"/>
      <c r="K232" s="236"/>
      <c r="L232" s="101"/>
      <c r="M232" s="240"/>
      <c r="N232" s="241"/>
      <c r="O232" s="241"/>
      <c r="P232" s="241"/>
      <c r="Q232" s="241"/>
      <c r="R232" s="241"/>
      <c r="S232" s="241"/>
      <c r="T232" s="242"/>
      <c r="AT232" s="244" t="s">
        <v>131</v>
      </c>
      <c r="AU232" s="244" t="s">
        <v>80</v>
      </c>
      <c r="AV232" s="243" t="s">
        <v>129</v>
      </c>
      <c r="AW232" s="243" t="s">
        <v>29</v>
      </c>
      <c r="AX232" s="243" t="s">
        <v>78</v>
      </c>
      <c r="AY232" s="244" t="s">
        <v>122</v>
      </c>
    </row>
    <row r="233" spans="2:65" s="119" customFormat="1" ht="46.5" customHeight="1">
      <c r="B233" s="147"/>
      <c r="C233" s="102" t="s">
        <v>253</v>
      </c>
      <c r="D233" s="102" t="s">
        <v>124</v>
      </c>
      <c r="E233" s="103" t="s">
        <v>254</v>
      </c>
      <c r="F233" s="104" t="s">
        <v>713</v>
      </c>
      <c r="G233" s="105" t="s">
        <v>217</v>
      </c>
      <c r="H233" s="106">
        <v>672.36500000000001</v>
      </c>
      <c r="I233" s="282">
        <v>0</v>
      </c>
      <c r="J233" s="107">
        <f>ROUND(I233*H233,2)</f>
        <v>0</v>
      </c>
      <c r="K233" s="104" t="s">
        <v>128</v>
      </c>
      <c r="L233" s="98"/>
      <c r="M233" s="209" t="s">
        <v>1</v>
      </c>
      <c r="N233" s="210" t="s">
        <v>38</v>
      </c>
      <c r="O233" s="211">
        <v>0</v>
      </c>
      <c r="P233" s="211">
        <f>O233*H233</f>
        <v>0</v>
      </c>
      <c r="Q233" s="211">
        <v>0</v>
      </c>
      <c r="R233" s="211">
        <f>Q233*H233</f>
        <v>0</v>
      </c>
      <c r="S233" s="211">
        <v>0</v>
      </c>
      <c r="T233" s="212">
        <f>S233*H233</f>
        <v>0</v>
      </c>
      <c r="AR233" s="213" t="s">
        <v>129</v>
      </c>
      <c r="AT233" s="213" t="s">
        <v>124</v>
      </c>
      <c r="AU233" s="213" t="s">
        <v>80</v>
      </c>
      <c r="AY233" s="112" t="s">
        <v>122</v>
      </c>
      <c r="BE233" s="214">
        <f>IF(N233="základní",J233,0)</f>
        <v>0</v>
      </c>
      <c r="BF233" s="214">
        <f>IF(N233="snížená",J233,0)</f>
        <v>0</v>
      </c>
      <c r="BG233" s="214">
        <f>IF(N233="zákl. přenesená",J233,0)</f>
        <v>0</v>
      </c>
      <c r="BH233" s="214">
        <f>IF(N233="sníž. přenesená",J233,0)</f>
        <v>0</v>
      </c>
      <c r="BI233" s="214">
        <f>IF(N233="nulová",J233,0)</f>
        <v>0</v>
      </c>
      <c r="BJ233" s="112" t="s">
        <v>78</v>
      </c>
      <c r="BK233" s="214">
        <f>ROUND(I233*H233,2)</f>
        <v>0</v>
      </c>
      <c r="BL233" s="112" t="s">
        <v>129</v>
      </c>
      <c r="BM233" s="213" t="s">
        <v>255</v>
      </c>
    </row>
    <row r="234" spans="2:65" s="223" customFormat="1">
      <c r="B234" s="215"/>
      <c r="C234" s="216"/>
      <c r="D234" s="217" t="s">
        <v>131</v>
      </c>
      <c r="E234" s="218" t="s">
        <v>1</v>
      </c>
      <c r="F234" s="219" t="s">
        <v>223</v>
      </c>
      <c r="G234" s="216"/>
      <c r="H234" s="218" t="s">
        <v>1</v>
      </c>
      <c r="I234" s="383"/>
      <c r="J234" s="216"/>
      <c r="K234" s="216"/>
      <c r="L234" s="99"/>
      <c r="M234" s="220"/>
      <c r="N234" s="221"/>
      <c r="O234" s="221"/>
      <c r="P234" s="221"/>
      <c r="Q234" s="221"/>
      <c r="R234" s="221"/>
      <c r="S234" s="221"/>
      <c r="T234" s="222"/>
      <c r="AT234" s="224" t="s">
        <v>131</v>
      </c>
      <c r="AU234" s="224" t="s">
        <v>80</v>
      </c>
      <c r="AV234" s="223" t="s">
        <v>78</v>
      </c>
      <c r="AW234" s="223" t="s">
        <v>29</v>
      </c>
      <c r="AX234" s="223" t="s">
        <v>73</v>
      </c>
      <c r="AY234" s="224" t="s">
        <v>122</v>
      </c>
    </row>
    <row r="235" spans="2:65" s="233" customFormat="1">
      <c r="B235" s="225"/>
      <c r="C235" s="226"/>
      <c r="D235" s="217" t="s">
        <v>131</v>
      </c>
      <c r="E235" s="227" t="s">
        <v>1</v>
      </c>
      <c r="F235" s="228" t="s">
        <v>256</v>
      </c>
      <c r="G235" s="226"/>
      <c r="H235" s="229">
        <v>672.36500000000001</v>
      </c>
      <c r="I235" s="384"/>
      <c r="J235" s="226"/>
      <c r="K235" s="226"/>
      <c r="L235" s="100"/>
      <c r="M235" s="230"/>
      <c r="N235" s="231"/>
      <c r="O235" s="231"/>
      <c r="P235" s="231"/>
      <c r="Q235" s="231"/>
      <c r="R235" s="231"/>
      <c r="S235" s="231"/>
      <c r="T235" s="232"/>
      <c r="AT235" s="234" t="s">
        <v>131</v>
      </c>
      <c r="AU235" s="234" t="s">
        <v>80</v>
      </c>
      <c r="AV235" s="233" t="s">
        <v>80</v>
      </c>
      <c r="AW235" s="233" t="s">
        <v>29</v>
      </c>
      <c r="AX235" s="233" t="s">
        <v>73</v>
      </c>
      <c r="AY235" s="234" t="s">
        <v>122</v>
      </c>
    </row>
    <row r="236" spans="2:65" s="243" customFormat="1">
      <c r="B236" s="235"/>
      <c r="C236" s="236"/>
      <c r="D236" s="217" t="s">
        <v>131</v>
      </c>
      <c r="E236" s="237" t="s">
        <v>1</v>
      </c>
      <c r="F236" s="238" t="s">
        <v>134</v>
      </c>
      <c r="G236" s="236"/>
      <c r="H236" s="239">
        <v>672.36500000000001</v>
      </c>
      <c r="I236" s="385"/>
      <c r="J236" s="236"/>
      <c r="K236" s="236"/>
      <c r="L236" s="101"/>
      <c r="M236" s="240"/>
      <c r="N236" s="241"/>
      <c r="O236" s="241"/>
      <c r="P236" s="241"/>
      <c r="Q236" s="241"/>
      <c r="R236" s="241"/>
      <c r="S236" s="241"/>
      <c r="T236" s="242"/>
      <c r="AT236" s="244" t="s">
        <v>131</v>
      </c>
      <c r="AU236" s="244" t="s">
        <v>80</v>
      </c>
      <c r="AV236" s="243" t="s">
        <v>129</v>
      </c>
      <c r="AW236" s="243" t="s">
        <v>29</v>
      </c>
      <c r="AX236" s="243" t="s">
        <v>78</v>
      </c>
      <c r="AY236" s="244" t="s">
        <v>122</v>
      </c>
    </row>
    <row r="237" spans="2:65" s="119" customFormat="1" ht="39.75" customHeight="1">
      <c r="B237" s="147"/>
      <c r="C237" s="102" t="s">
        <v>257</v>
      </c>
      <c r="D237" s="102" t="s">
        <v>124</v>
      </c>
      <c r="E237" s="103" t="s">
        <v>254</v>
      </c>
      <c r="F237" s="104" t="s">
        <v>713</v>
      </c>
      <c r="G237" s="105" t="s">
        <v>217</v>
      </c>
      <c r="H237" s="106">
        <v>41</v>
      </c>
      <c r="I237" s="282">
        <v>0</v>
      </c>
      <c r="J237" s="107">
        <f>ROUND(I237*H237,2)</f>
        <v>0</v>
      </c>
      <c r="K237" s="104" t="s">
        <v>128</v>
      </c>
      <c r="L237" s="98"/>
      <c r="M237" s="209" t="s">
        <v>1</v>
      </c>
      <c r="N237" s="210" t="s">
        <v>38</v>
      </c>
      <c r="O237" s="211">
        <v>0</v>
      </c>
      <c r="P237" s="211">
        <f>O237*H237</f>
        <v>0</v>
      </c>
      <c r="Q237" s="211">
        <v>0</v>
      </c>
      <c r="R237" s="211">
        <f>Q237*H237</f>
        <v>0</v>
      </c>
      <c r="S237" s="211">
        <v>0</v>
      </c>
      <c r="T237" s="212">
        <f>S237*H237</f>
        <v>0</v>
      </c>
      <c r="AR237" s="213" t="s">
        <v>129</v>
      </c>
      <c r="AT237" s="213" t="s">
        <v>124</v>
      </c>
      <c r="AU237" s="213" t="s">
        <v>80</v>
      </c>
      <c r="AY237" s="112" t="s">
        <v>122</v>
      </c>
      <c r="BE237" s="214">
        <f>IF(N237="základní",J237,0)</f>
        <v>0</v>
      </c>
      <c r="BF237" s="214">
        <f>IF(N237="snížená",J237,0)</f>
        <v>0</v>
      </c>
      <c r="BG237" s="214">
        <f>IF(N237="zákl. přenesená",J237,0)</f>
        <v>0</v>
      </c>
      <c r="BH237" s="214">
        <f>IF(N237="sníž. přenesená",J237,0)</f>
        <v>0</v>
      </c>
      <c r="BI237" s="214">
        <f>IF(N237="nulová",J237,0)</f>
        <v>0</v>
      </c>
      <c r="BJ237" s="112" t="s">
        <v>78</v>
      </c>
      <c r="BK237" s="214">
        <f>ROUND(I237*H237,2)</f>
        <v>0</v>
      </c>
      <c r="BL237" s="112" t="s">
        <v>129</v>
      </c>
      <c r="BM237" s="213" t="s">
        <v>258</v>
      </c>
    </row>
    <row r="238" spans="2:65" s="223" customFormat="1">
      <c r="B238" s="215"/>
      <c r="C238" s="216"/>
      <c r="D238" s="217" t="s">
        <v>131</v>
      </c>
      <c r="E238" s="218" t="s">
        <v>1</v>
      </c>
      <c r="F238" s="219" t="s">
        <v>230</v>
      </c>
      <c r="G238" s="216"/>
      <c r="H238" s="218" t="s">
        <v>1</v>
      </c>
      <c r="I238" s="383"/>
      <c r="J238" s="216"/>
      <c r="K238" s="216"/>
      <c r="L238" s="99"/>
      <c r="M238" s="220"/>
      <c r="N238" s="221"/>
      <c r="O238" s="221"/>
      <c r="P238" s="221"/>
      <c r="Q238" s="221"/>
      <c r="R238" s="221"/>
      <c r="S238" s="221"/>
      <c r="T238" s="222"/>
      <c r="AT238" s="224" t="s">
        <v>131</v>
      </c>
      <c r="AU238" s="224" t="s">
        <v>80</v>
      </c>
      <c r="AV238" s="223" t="s">
        <v>78</v>
      </c>
      <c r="AW238" s="223" t="s">
        <v>29</v>
      </c>
      <c r="AX238" s="223" t="s">
        <v>73</v>
      </c>
      <c r="AY238" s="224" t="s">
        <v>122</v>
      </c>
    </row>
    <row r="239" spans="2:65" s="233" customFormat="1">
      <c r="B239" s="225"/>
      <c r="C239" s="226"/>
      <c r="D239" s="217" t="s">
        <v>131</v>
      </c>
      <c r="E239" s="227" t="s">
        <v>1</v>
      </c>
      <c r="F239" s="228" t="s">
        <v>259</v>
      </c>
      <c r="G239" s="226"/>
      <c r="H239" s="229">
        <v>41</v>
      </c>
      <c r="I239" s="384"/>
      <c r="J239" s="226"/>
      <c r="K239" s="226"/>
      <c r="L239" s="100"/>
      <c r="M239" s="230"/>
      <c r="N239" s="231"/>
      <c r="O239" s="231"/>
      <c r="P239" s="231"/>
      <c r="Q239" s="231"/>
      <c r="R239" s="231"/>
      <c r="S239" s="231"/>
      <c r="T239" s="232"/>
      <c r="AT239" s="234" t="s">
        <v>131</v>
      </c>
      <c r="AU239" s="234" t="s">
        <v>80</v>
      </c>
      <c r="AV239" s="233" t="s">
        <v>80</v>
      </c>
      <c r="AW239" s="233" t="s">
        <v>29</v>
      </c>
      <c r="AX239" s="233" t="s">
        <v>73</v>
      </c>
      <c r="AY239" s="234" t="s">
        <v>122</v>
      </c>
    </row>
    <row r="240" spans="2:65" s="243" customFormat="1">
      <c r="B240" s="235"/>
      <c r="C240" s="236"/>
      <c r="D240" s="217" t="s">
        <v>131</v>
      </c>
      <c r="E240" s="237" t="s">
        <v>1</v>
      </c>
      <c r="F240" s="238" t="s">
        <v>134</v>
      </c>
      <c r="G240" s="236"/>
      <c r="H240" s="239">
        <v>41</v>
      </c>
      <c r="I240" s="385"/>
      <c r="J240" s="236"/>
      <c r="K240" s="236"/>
      <c r="L240" s="101"/>
      <c r="M240" s="245"/>
      <c r="N240" s="246"/>
      <c r="O240" s="246"/>
      <c r="P240" s="246"/>
      <c r="Q240" s="246"/>
      <c r="R240" s="246"/>
      <c r="S240" s="246"/>
      <c r="T240" s="247"/>
      <c r="AT240" s="244" t="s">
        <v>131</v>
      </c>
      <c r="AU240" s="244" t="s">
        <v>80</v>
      </c>
      <c r="AV240" s="243" t="s">
        <v>129</v>
      </c>
      <c r="AW240" s="243" t="s">
        <v>29</v>
      </c>
      <c r="AX240" s="243" t="s">
        <v>78</v>
      </c>
      <c r="AY240" s="244" t="s">
        <v>122</v>
      </c>
    </row>
    <row r="241" spans="2:12" s="119" customFormat="1" ht="6.95" customHeight="1">
      <c r="B241" s="173"/>
      <c r="C241" s="174"/>
      <c r="D241" s="174"/>
      <c r="E241" s="174"/>
      <c r="F241" s="174"/>
      <c r="G241" s="174"/>
      <c r="H241" s="174"/>
      <c r="I241" s="174"/>
      <c r="J241" s="174"/>
      <c r="K241" s="174"/>
      <c r="L241" s="98"/>
    </row>
  </sheetData>
  <sheetProtection password="CEC8" sheet="1" objects="1" scenarios="1"/>
  <autoFilter ref="C123:K240"/>
  <mergeCells count="12">
    <mergeCell ref="E116:H116"/>
    <mergeCell ref="L2:V2"/>
    <mergeCell ref="E85:H85"/>
    <mergeCell ref="E87:H87"/>
    <mergeCell ref="E89:H89"/>
    <mergeCell ref="E112:H112"/>
    <mergeCell ref="E114:H114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">
    <pageSetUpPr fitToPage="1"/>
  </sheetPr>
  <dimension ref="A1:BM245"/>
  <sheetViews>
    <sheetView showGridLines="0" topLeftCell="A115" workbookViewId="0">
      <selection activeCell="Y142" sqref="Y142"/>
    </sheetView>
  </sheetViews>
  <sheetFormatPr defaultColWidth="9.1640625" defaultRowHeight="11.25"/>
  <cols>
    <col min="1" max="1" width="8.33203125" style="111" customWidth="1"/>
    <col min="2" max="2" width="1.6640625" style="111" customWidth="1"/>
    <col min="3" max="3" width="4.1640625" style="111" customWidth="1"/>
    <col min="4" max="4" width="4.33203125" style="111" customWidth="1"/>
    <col min="5" max="5" width="17.1640625" style="111" customWidth="1"/>
    <col min="6" max="6" width="50.83203125" style="111" customWidth="1"/>
    <col min="7" max="7" width="7" style="111" customWidth="1"/>
    <col min="8" max="8" width="11.5" style="111" customWidth="1"/>
    <col min="9" max="11" width="20.1640625" style="111" customWidth="1"/>
    <col min="12" max="12" width="9.33203125" style="111" customWidth="1"/>
    <col min="13" max="13" width="10.83203125" style="111" hidden="1" customWidth="1"/>
    <col min="14" max="14" width="9.33203125" style="111" hidden="1"/>
    <col min="15" max="20" width="14.1640625" style="111" hidden="1" customWidth="1"/>
    <col min="21" max="21" width="16.33203125" style="111" hidden="1" customWidth="1"/>
    <col min="22" max="22" width="12.33203125" style="111" customWidth="1"/>
    <col min="23" max="23" width="16.33203125" style="111" customWidth="1"/>
    <col min="24" max="24" width="12.33203125" style="111" customWidth="1"/>
    <col min="25" max="25" width="15" style="111" customWidth="1"/>
    <col min="26" max="26" width="11" style="111" customWidth="1"/>
    <col min="27" max="27" width="15" style="111" customWidth="1"/>
    <col min="28" max="28" width="16.33203125" style="111" customWidth="1"/>
    <col min="29" max="29" width="11" style="111" customWidth="1"/>
    <col min="30" max="30" width="15" style="111" customWidth="1"/>
    <col min="31" max="31" width="16.33203125" style="111" customWidth="1"/>
    <col min="32" max="43" width="9.1640625" style="111"/>
    <col min="44" max="65" width="9.33203125" style="111" hidden="1"/>
    <col min="66" max="16384" width="9.1640625" style="111"/>
  </cols>
  <sheetData>
    <row r="1" spans="1:46">
      <c r="A1" s="110"/>
    </row>
    <row r="2" spans="1:46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12" t="s">
        <v>87</v>
      </c>
    </row>
    <row r="3" spans="1:46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5"/>
      <c r="AT3" s="112" t="s">
        <v>80</v>
      </c>
    </row>
    <row r="4" spans="1:46" ht="24.95" customHeight="1">
      <c r="B4" s="115"/>
      <c r="D4" s="116" t="s">
        <v>93</v>
      </c>
      <c r="L4" s="115"/>
      <c r="M4" s="117" t="s">
        <v>10</v>
      </c>
      <c r="AT4" s="112" t="s">
        <v>4</v>
      </c>
    </row>
    <row r="5" spans="1:46" ht="6.95" customHeight="1">
      <c r="B5" s="115"/>
      <c r="L5" s="115"/>
    </row>
    <row r="6" spans="1:46" ht="12" customHeight="1">
      <c r="B6" s="115"/>
      <c r="D6" s="118" t="s">
        <v>14</v>
      </c>
      <c r="L6" s="115"/>
    </row>
    <row r="7" spans="1:46" ht="16.5" customHeight="1">
      <c r="B7" s="115"/>
      <c r="E7" s="349" t="str">
        <f>'Rekapitulace stavby'!K6</f>
        <v>Revitalizace sportovního areálu v Holicích  - Zpevněné plochy -  1. ČÁST</v>
      </c>
      <c r="F7" s="350"/>
      <c r="G7" s="350"/>
      <c r="H7" s="350"/>
      <c r="L7" s="115"/>
    </row>
    <row r="8" spans="1:46" ht="12" customHeight="1">
      <c r="B8" s="115"/>
      <c r="D8" s="118" t="s">
        <v>94</v>
      </c>
      <c r="L8" s="115"/>
    </row>
    <row r="9" spans="1:46" s="119" customFormat="1" ht="16.5" customHeight="1">
      <c r="B9" s="98"/>
      <c r="E9" s="349" t="s">
        <v>668</v>
      </c>
      <c r="F9" s="351"/>
      <c r="G9" s="351"/>
      <c r="H9" s="351"/>
      <c r="L9" s="98"/>
    </row>
    <row r="10" spans="1:46" s="119" customFormat="1" ht="12" customHeight="1">
      <c r="B10" s="98"/>
      <c r="D10" s="118" t="s">
        <v>96</v>
      </c>
      <c r="L10" s="98"/>
    </row>
    <row r="11" spans="1:46" s="119" customFormat="1" ht="36.950000000000003" customHeight="1">
      <c r="B11" s="98"/>
      <c r="E11" s="352" t="s">
        <v>669</v>
      </c>
      <c r="F11" s="351"/>
      <c r="G11" s="351"/>
      <c r="H11" s="351"/>
      <c r="L11" s="98"/>
    </row>
    <row r="12" spans="1:46" s="119" customFormat="1">
      <c r="B12" s="98"/>
      <c r="L12" s="98"/>
    </row>
    <row r="13" spans="1:46" s="119" customFormat="1" ht="12" customHeight="1">
      <c r="B13" s="98"/>
      <c r="D13" s="118" t="s">
        <v>16</v>
      </c>
      <c r="F13" s="120" t="s">
        <v>1</v>
      </c>
      <c r="I13" s="118" t="s">
        <v>17</v>
      </c>
      <c r="J13" s="120" t="s">
        <v>1</v>
      </c>
      <c r="L13" s="98"/>
    </row>
    <row r="14" spans="1:46" s="119" customFormat="1" ht="12" customHeight="1">
      <c r="B14" s="98"/>
      <c r="D14" s="118" t="s">
        <v>18</v>
      </c>
      <c r="F14" s="120" t="s">
        <v>19</v>
      </c>
      <c r="I14" s="118" t="s">
        <v>20</v>
      </c>
      <c r="J14" s="121" t="str">
        <f>'Rekapitulace stavby'!AN8</f>
        <v>10. 6. 2019</v>
      </c>
      <c r="L14" s="98"/>
    </row>
    <row r="15" spans="1:46" s="119" customFormat="1" ht="10.9" customHeight="1">
      <c r="B15" s="98"/>
      <c r="L15" s="98"/>
    </row>
    <row r="16" spans="1:46" s="119" customFormat="1" ht="12" customHeight="1">
      <c r="B16" s="98"/>
      <c r="D16" s="118" t="s">
        <v>22</v>
      </c>
      <c r="I16" s="118" t="s">
        <v>23</v>
      </c>
      <c r="J16" s="120" t="str">
        <f>IF('Rekapitulace stavby'!AN10="","",'Rekapitulace stavby'!AN10)</f>
        <v/>
      </c>
      <c r="L16" s="98"/>
    </row>
    <row r="17" spans="2:12" s="119" customFormat="1" ht="18" customHeight="1">
      <c r="B17" s="98"/>
      <c r="E17" s="120" t="str">
        <f>IF('Rekapitulace stavby'!E11="","",'Rekapitulace stavby'!E11)</f>
        <v xml:space="preserve"> </v>
      </c>
      <c r="I17" s="118" t="s">
        <v>25</v>
      </c>
      <c r="J17" s="120" t="str">
        <f>IF('Rekapitulace stavby'!AN11="","",'Rekapitulace stavby'!AN11)</f>
        <v/>
      </c>
      <c r="L17" s="98"/>
    </row>
    <row r="18" spans="2:12" s="119" customFormat="1" ht="6.95" customHeight="1">
      <c r="B18" s="98"/>
      <c r="L18" s="98"/>
    </row>
    <row r="19" spans="2:12" s="119" customFormat="1" ht="12" customHeight="1">
      <c r="B19" s="98"/>
      <c r="D19" s="118" t="s">
        <v>26</v>
      </c>
      <c r="I19" s="118" t="s">
        <v>23</v>
      </c>
      <c r="J19" s="120" t="str">
        <f>'Rekapitulace stavby'!AN13</f>
        <v/>
      </c>
      <c r="L19" s="98"/>
    </row>
    <row r="20" spans="2:12" s="119" customFormat="1" ht="18" customHeight="1">
      <c r="B20" s="98"/>
      <c r="E20" s="353" t="str">
        <f>'Rekapitulace stavby'!E14</f>
        <v xml:space="preserve"> </v>
      </c>
      <c r="F20" s="353"/>
      <c r="G20" s="353"/>
      <c r="H20" s="353"/>
      <c r="I20" s="118" t="s">
        <v>25</v>
      </c>
      <c r="J20" s="120" t="str">
        <f>'Rekapitulace stavby'!AN14</f>
        <v/>
      </c>
      <c r="L20" s="98"/>
    </row>
    <row r="21" spans="2:12" s="119" customFormat="1" ht="6.95" customHeight="1">
      <c r="B21" s="98"/>
      <c r="L21" s="98"/>
    </row>
    <row r="22" spans="2:12" s="119" customFormat="1" ht="12" customHeight="1">
      <c r="B22" s="98"/>
      <c r="D22" s="118" t="s">
        <v>27</v>
      </c>
      <c r="I22" s="118" t="s">
        <v>23</v>
      </c>
      <c r="J22" s="120" t="s">
        <v>1</v>
      </c>
      <c r="L22" s="98"/>
    </row>
    <row r="23" spans="2:12" s="119" customFormat="1" ht="18" customHeight="1">
      <c r="B23" s="98"/>
      <c r="E23" s="120" t="s">
        <v>28</v>
      </c>
      <c r="I23" s="118" t="s">
        <v>25</v>
      </c>
      <c r="J23" s="120" t="s">
        <v>1</v>
      </c>
      <c r="L23" s="98"/>
    </row>
    <row r="24" spans="2:12" s="119" customFormat="1" ht="6.95" customHeight="1">
      <c r="B24" s="98"/>
      <c r="L24" s="98"/>
    </row>
    <row r="25" spans="2:12" s="119" customFormat="1" ht="12" customHeight="1">
      <c r="B25" s="98"/>
      <c r="D25" s="118" t="s">
        <v>30</v>
      </c>
      <c r="I25" s="118" t="s">
        <v>23</v>
      </c>
      <c r="J25" s="120" t="s">
        <v>1</v>
      </c>
      <c r="L25" s="98"/>
    </row>
    <row r="26" spans="2:12" s="119" customFormat="1" ht="18" customHeight="1">
      <c r="B26" s="98"/>
      <c r="E26" s="120" t="s">
        <v>31</v>
      </c>
      <c r="I26" s="118" t="s">
        <v>25</v>
      </c>
      <c r="J26" s="120" t="s">
        <v>1</v>
      </c>
      <c r="L26" s="98"/>
    </row>
    <row r="27" spans="2:12" s="119" customFormat="1" ht="6.95" customHeight="1">
      <c r="B27" s="98"/>
      <c r="L27" s="98"/>
    </row>
    <row r="28" spans="2:12" s="119" customFormat="1" ht="12" customHeight="1">
      <c r="B28" s="98"/>
      <c r="D28" s="118" t="s">
        <v>32</v>
      </c>
      <c r="L28" s="98"/>
    </row>
    <row r="29" spans="2:12" s="123" customFormat="1" ht="16.5" customHeight="1">
      <c r="B29" s="122"/>
      <c r="E29" s="354" t="s">
        <v>1</v>
      </c>
      <c r="F29" s="354"/>
      <c r="G29" s="354"/>
      <c r="H29" s="354"/>
      <c r="L29" s="122"/>
    </row>
    <row r="30" spans="2:12" s="119" customFormat="1" ht="6.95" customHeight="1">
      <c r="B30" s="98"/>
      <c r="L30" s="98"/>
    </row>
    <row r="31" spans="2:12" s="119" customFormat="1" ht="6.95" customHeight="1">
      <c r="B31" s="98"/>
      <c r="D31" s="124"/>
      <c r="E31" s="124"/>
      <c r="F31" s="124"/>
      <c r="G31" s="124"/>
      <c r="H31" s="124"/>
      <c r="I31" s="124"/>
      <c r="J31" s="124"/>
      <c r="K31" s="124"/>
      <c r="L31" s="98"/>
    </row>
    <row r="32" spans="2:12" s="119" customFormat="1" ht="25.35" customHeight="1">
      <c r="B32" s="98"/>
      <c r="D32" s="125" t="s">
        <v>33</v>
      </c>
      <c r="J32" s="126">
        <f>ROUND(J125, 2)</f>
        <v>0</v>
      </c>
      <c r="L32" s="98"/>
    </row>
    <row r="33" spans="2:12" s="119" customFormat="1" ht="6.95" customHeight="1">
      <c r="B33" s="98"/>
      <c r="D33" s="124"/>
      <c r="E33" s="124"/>
      <c r="F33" s="124"/>
      <c r="G33" s="124"/>
      <c r="H33" s="124"/>
      <c r="I33" s="124"/>
      <c r="J33" s="124"/>
      <c r="K33" s="124"/>
      <c r="L33" s="98"/>
    </row>
    <row r="34" spans="2:12" s="119" customFormat="1" ht="14.45" customHeight="1">
      <c r="B34" s="98"/>
      <c r="F34" s="127" t="s">
        <v>35</v>
      </c>
      <c r="I34" s="127" t="s">
        <v>34</v>
      </c>
      <c r="J34" s="127" t="s">
        <v>36</v>
      </c>
      <c r="L34" s="98"/>
    </row>
    <row r="35" spans="2:12" s="119" customFormat="1" ht="14.45" customHeight="1">
      <c r="B35" s="98"/>
      <c r="D35" s="128" t="s">
        <v>37</v>
      </c>
      <c r="E35" s="118" t="s">
        <v>38</v>
      </c>
      <c r="F35" s="129">
        <f>ROUND((SUM(BE125:BE244)),  2)</f>
        <v>0</v>
      </c>
      <c r="I35" s="130">
        <v>0.21</v>
      </c>
      <c r="J35" s="129">
        <f>ROUND(((SUM(BE125:BE244))*I35),  2)</f>
        <v>0</v>
      </c>
      <c r="L35" s="98"/>
    </row>
    <row r="36" spans="2:12" s="119" customFormat="1" ht="14.45" customHeight="1">
      <c r="B36" s="98"/>
      <c r="E36" s="118" t="s">
        <v>39</v>
      </c>
      <c r="F36" s="129">
        <f>ROUND((SUM(BF125:BF244)),  2)</f>
        <v>0</v>
      </c>
      <c r="I36" s="130">
        <v>0.15</v>
      </c>
      <c r="J36" s="129">
        <f>ROUND(((SUM(BF125:BF244))*I36),  2)</f>
        <v>0</v>
      </c>
      <c r="L36" s="98"/>
    </row>
    <row r="37" spans="2:12" s="119" customFormat="1" ht="14.45" hidden="1" customHeight="1">
      <c r="B37" s="98"/>
      <c r="E37" s="118" t="s">
        <v>40</v>
      </c>
      <c r="F37" s="129">
        <f>ROUND((SUM(BG125:BG244)),  2)</f>
        <v>0</v>
      </c>
      <c r="I37" s="130">
        <v>0.21</v>
      </c>
      <c r="J37" s="129">
        <f>0</f>
        <v>0</v>
      </c>
      <c r="L37" s="98"/>
    </row>
    <row r="38" spans="2:12" s="119" customFormat="1" ht="14.45" hidden="1" customHeight="1">
      <c r="B38" s="98"/>
      <c r="E38" s="118" t="s">
        <v>41</v>
      </c>
      <c r="F38" s="129">
        <f>ROUND((SUM(BH125:BH244)),  2)</f>
        <v>0</v>
      </c>
      <c r="I38" s="130">
        <v>0.15</v>
      </c>
      <c r="J38" s="129">
        <f>0</f>
        <v>0</v>
      </c>
      <c r="L38" s="98"/>
    </row>
    <row r="39" spans="2:12" s="119" customFormat="1" ht="14.45" hidden="1" customHeight="1">
      <c r="B39" s="98"/>
      <c r="E39" s="118" t="s">
        <v>42</v>
      </c>
      <c r="F39" s="129">
        <f>ROUND((SUM(BI125:BI244)),  2)</f>
        <v>0</v>
      </c>
      <c r="I39" s="130">
        <v>0</v>
      </c>
      <c r="J39" s="129">
        <f>0</f>
        <v>0</v>
      </c>
      <c r="L39" s="98"/>
    </row>
    <row r="40" spans="2:12" s="119" customFormat="1" ht="6.95" customHeight="1">
      <c r="B40" s="98"/>
      <c r="L40" s="98"/>
    </row>
    <row r="41" spans="2:12" s="119" customFormat="1" ht="25.35" customHeight="1">
      <c r="B41" s="98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98"/>
    </row>
    <row r="42" spans="2:12" s="119" customFormat="1" ht="14.45" customHeight="1">
      <c r="B42" s="98"/>
      <c r="L42" s="98"/>
    </row>
    <row r="43" spans="2:12" ht="14.45" customHeight="1">
      <c r="B43" s="115"/>
      <c r="L43" s="115"/>
    </row>
    <row r="44" spans="2:12" ht="14.45" customHeight="1">
      <c r="B44" s="115"/>
      <c r="L44" s="115"/>
    </row>
    <row r="45" spans="2:12" ht="14.45" customHeight="1">
      <c r="B45" s="115"/>
      <c r="L45" s="115"/>
    </row>
    <row r="46" spans="2:12" ht="14.45" customHeight="1">
      <c r="B46" s="115"/>
      <c r="L46" s="115"/>
    </row>
    <row r="47" spans="2:12" ht="14.45" customHeight="1">
      <c r="B47" s="115"/>
      <c r="L47" s="115"/>
    </row>
    <row r="48" spans="2:12" ht="14.45" customHeight="1">
      <c r="B48" s="115"/>
      <c r="L48" s="115"/>
    </row>
    <row r="49" spans="2:12" ht="14.45" customHeight="1">
      <c r="B49" s="115"/>
      <c r="L49" s="115"/>
    </row>
    <row r="50" spans="2:12" s="119" customFormat="1" ht="14.45" customHeight="1">
      <c r="B50" s="98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98"/>
    </row>
    <row r="51" spans="2:12">
      <c r="B51" s="115"/>
      <c r="L51" s="115"/>
    </row>
    <row r="52" spans="2:12">
      <c r="B52" s="115"/>
      <c r="L52" s="115"/>
    </row>
    <row r="53" spans="2:12">
      <c r="B53" s="115"/>
      <c r="L53" s="115"/>
    </row>
    <row r="54" spans="2:12">
      <c r="B54" s="115"/>
      <c r="L54" s="115"/>
    </row>
    <row r="55" spans="2:12">
      <c r="B55" s="115"/>
      <c r="L55" s="115"/>
    </row>
    <row r="56" spans="2:12">
      <c r="B56" s="115"/>
      <c r="L56" s="115"/>
    </row>
    <row r="57" spans="2:12">
      <c r="B57" s="115"/>
      <c r="L57" s="115"/>
    </row>
    <row r="58" spans="2:12">
      <c r="B58" s="115"/>
      <c r="L58" s="115"/>
    </row>
    <row r="59" spans="2:12">
      <c r="B59" s="115"/>
      <c r="L59" s="115"/>
    </row>
    <row r="60" spans="2:12">
      <c r="B60" s="115"/>
      <c r="L60" s="115"/>
    </row>
    <row r="61" spans="2:12" s="119" customFormat="1" ht="12.75">
      <c r="B61" s="98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98"/>
    </row>
    <row r="62" spans="2:12">
      <c r="B62" s="115"/>
      <c r="L62" s="115"/>
    </row>
    <row r="63" spans="2:12">
      <c r="B63" s="115"/>
      <c r="L63" s="115"/>
    </row>
    <row r="64" spans="2:12">
      <c r="B64" s="115"/>
      <c r="L64" s="115"/>
    </row>
    <row r="65" spans="2:12" s="119" customFormat="1" ht="12.75">
      <c r="B65" s="98"/>
      <c r="D65" s="137" t="s">
        <v>50</v>
      </c>
      <c r="E65" s="138"/>
      <c r="F65" s="138"/>
      <c r="G65" s="137" t="s">
        <v>51</v>
      </c>
      <c r="H65" s="138"/>
      <c r="I65" s="138"/>
      <c r="J65" s="138"/>
      <c r="K65" s="138"/>
      <c r="L65" s="98"/>
    </row>
    <row r="66" spans="2:12">
      <c r="B66" s="115"/>
      <c r="L66" s="115"/>
    </row>
    <row r="67" spans="2:12">
      <c r="B67" s="115"/>
      <c r="L67" s="115"/>
    </row>
    <row r="68" spans="2:12">
      <c r="B68" s="115"/>
      <c r="L68" s="115"/>
    </row>
    <row r="69" spans="2:12">
      <c r="B69" s="115"/>
      <c r="L69" s="115"/>
    </row>
    <row r="70" spans="2:12">
      <c r="B70" s="115"/>
      <c r="L70" s="115"/>
    </row>
    <row r="71" spans="2:12">
      <c r="B71" s="115"/>
      <c r="L71" s="115"/>
    </row>
    <row r="72" spans="2:12">
      <c r="B72" s="115"/>
      <c r="L72" s="115"/>
    </row>
    <row r="73" spans="2:12">
      <c r="B73" s="115"/>
      <c r="L73" s="115"/>
    </row>
    <row r="74" spans="2:12">
      <c r="B74" s="115"/>
      <c r="L74" s="115"/>
    </row>
    <row r="75" spans="2:12">
      <c r="B75" s="115"/>
      <c r="L75" s="115"/>
    </row>
    <row r="76" spans="2:12" s="119" customFormat="1" ht="12.75">
      <c r="B76" s="98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98"/>
    </row>
    <row r="77" spans="2:12" s="119" customFormat="1" ht="14.45" customHeight="1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98"/>
    </row>
    <row r="81" spans="2:12" s="119" customFormat="1" ht="6.95" customHeight="1"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98"/>
    </row>
    <row r="82" spans="2:12" s="119" customFormat="1" ht="24.95" customHeight="1">
      <c r="B82" s="147"/>
      <c r="C82" s="148" t="s">
        <v>98</v>
      </c>
      <c r="D82" s="149"/>
      <c r="E82" s="149"/>
      <c r="F82" s="149"/>
      <c r="G82" s="149"/>
      <c r="H82" s="149"/>
      <c r="I82" s="149"/>
      <c r="J82" s="149"/>
      <c r="K82" s="149"/>
      <c r="L82" s="98"/>
    </row>
    <row r="83" spans="2:12" s="119" customFormat="1" ht="6.95" customHeight="1">
      <c r="B83" s="147"/>
      <c r="C83" s="149"/>
      <c r="D83" s="149"/>
      <c r="E83" s="149"/>
      <c r="F83" s="149"/>
      <c r="G83" s="149"/>
      <c r="H83" s="149"/>
      <c r="I83" s="149"/>
      <c r="J83" s="149"/>
      <c r="K83" s="149"/>
      <c r="L83" s="98"/>
    </row>
    <row r="84" spans="2:12" s="119" customFormat="1" ht="12" customHeight="1">
      <c r="B84" s="147"/>
      <c r="C84" s="150" t="s">
        <v>14</v>
      </c>
      <c r="D84" s="149"/>
      <c r="E84" s="149"/>
      <c r="F84" s="149"/>
      <c r="G84" s="149"/>
      <c r="H84" s="149"/>
      <c r="I84" s="149"/>
      <c r="J84" s="149"/>
      <c r="K84" s="149"/>
      <c r="L84" s="98"/>
    </row>
    <row r="85" spans="2:12" s="119" customFormat="1" ht="16.5" customHeight="1">
      <c r="B85" s="147"/>
      <c r="C85" s="149"/>
      <c r="D85" s="149"/>
      <c r="E85" s="347" t="str">
        <f>E7</f>
        <v>Revitalizace sportovního areálu v Holicích  - Zpevněné plochy -  1. ČÁST</v>
      </c>
      <c r="F85" s="348"/>
      <c r="G85" s="348"/>
      <c r="H85" s="348"/>
      <c r="I85" s="149"/>
      <c r="J85" s="149"/>
      <c r="K85" s="149"/>
      <c r="L85" s="98"/>
    </row>
    <row r="86" spans="2:12" ht="12" customHeight="1">
      <c r="B86" s="151"/>
      <c r="C86" s="150" t="s">
        <v>94</v>
      </c>
      <c r="D86" s="110"/>
      <c r="E86" s="110"/>
      <c r="F86" s="110"/>
      <c r="G86" s="110"/>
      <c r="H86" s="110"/>
      <c r="I86" s="110"/>
      <c r="J86" s="110"/>
      <c r="K86" s="110"/>
      <c r="L86" s="115"/>
    </row>
    <row r="87" spans="2:12" s="119" customFormat="1" ht="16.5" customHeight="1">
      <c r="B87" s="147"/>
      <c r="C87" s="149"/>
      <c r="D87" s="149"/>
      <c r="E87" s="347" t="s">
        <v>668</v>
      </c>
      <c r="F87" s="345"/>
      <c r="G87" s="345"/>
      <c r="H87" s="345"/>
      <c r="I87" s="149"/>
      <c r="J87" s="149"/>
      <c r="K87" s="149"/>
      <c r="L87" s="98"/>
    </row>
    <row r="88" spans="2:12" s="119" customFormat="1" ht="12" customHeight="1">
      <c r="B88" s="147"/>
      <c r="C88" s="150" t="s">
        <v>96</v>
      </c>
      <c r="D88" s="149"/>
      <c r="E88" s="149"/>
      <c r="F88" s="149"/>
      <c r="G88" s="149"/>
      <c r="H88" s="149"/>
      <c r="I88" s="149"/>
      <c r="J88" s="149"/>
      <c r="K88" s="149"/>
      <c r="L88" s="98"/>
    </row>
    <row r="89" spans="2:12" s="119" customFormat="1" ht="16.5" customHeight="1">
      <c r="B89" s="147"/>
      <c r="C89" s="149"/>
      <c r="D89" s="149"/>
      <c r="E89" s="344" t="str">
        <f>E11</f>
        <v>b - IO 03 In-line dráha</v>
      </c>
      <c r="F89" s="345"/>
      <c r="G89" s="345"/>
      <c r="H89" s="345"/>
      <c r="I89" s="149"/>
      <c r="J89" s="149"/>
      <c r="K89" s="149"/>
      <c r="L89" s="98"/>
    </row>
    <row r="90" spans="2:12" s="119" customFormat="1" ht="6.95" customHeight="1">
      <c r="B90" s="147"/>
      <c r="C90" s="149"/>
      <c r="D90" s="149"/>
      <c r="E90" s="149"/>
      <c r="F90" s="149"/>
      <c r="G90" s="149"/>
      <c r="H90" s="149"/>
      <c r="I90" s="149"/>
      <c r="J90" s="149"/>
      <c r="K90" s="149"/>
      <c r="L90" s="98"/>
    </row>
    <row r="91" spans="2:12" s="119" customFormat="1" ht="12" customHeight="1">
      <c r="B91" s="147"/>
      <c r="C91" s="150" t="s">
        <v>18</v>
      </c>
      <c r="D91" s="149"/>
      <c r="E91" s="149"/>
      <c r="F91" s="152" t="str">
        <f>F14</f>
        <v>Holice</v>
      </c>
      <c r="G91" s="149"/>
      <c r="H91" s="149"/>
      <c r="I91" s="150" t="s">
        <v>20</v>
      </c>
      <c r="J91" s="153" t="str">
        <f>IF(J14="","",J14)</f>
        <v>10. 6. 2019</v>
      </c>
      <c r="K91" s="149"/>
      <c r="L91" s="98"/>
    </row>
    <row r="92" spans="2:12" s="119" customFormat="1" ht="6.95" customHeight="1">
      <c r="B92" s="147"/>
      <c r="C92" s="149"/>
      <c r="D92" s="149"/>
      <c r="E92" s="149"/>
      <c r="F92" s="149"/>
      <c r="G92" s="149"/>
      <c r="H92" s="149"/>
      <c r="I92" s="149"/>
      <c r="J92" s="149"/>
      <c r="K92" s="149"/>
      <c r="L92" s="98"/>
    </row>
    <row r="93" spans="2:12" s="119" customFormat="1" ht="27.95" customHeight="1">
      <c r="B93" s="147"/>
      <c r="C93" s="150" t="s">
        <v>22</v>
      </c>
      <c r="D93" s="149"/>
      <c r="E93" s="149"/>
      <c r="F93" s="152" t="str">
        <f>E17</f>
        <v xml:space="preserve"> </v>
      </c>
      <c r="G93" s="149"/>
      <c r="H93" s="149"/>
      <c r="I93" s="150" t="s">
        <v>27</v>
      </c>
      <c r="J93" s="154" t="str">
        <f>E23</f>
        <v>VIAPROJEKT s.r.o. HK</v>
      </c>
      <c r="K93" s="149"/>
      <c r="L93" s="98"/>
    </row>
    <row r="94" spans="2:12" s="119" customFormat="1" ht="15.2" customHeight="1">
      <c r="B94" s="147"/>
      <c r="C94" s="150" t="s">
        <v>26</v>
      </c>
      <c r="D94" s="149"/>
      <c r="E94" s="149"/>
      <c r="F94" s="152" t="str">
        <f>IF(E20="","",E20)</f>
        <v xml:space="preserve"> </v>
      </c>
      <c r="G94" s="149"/>
      <c r="H94" s="149"/>
      <c r="I94" s="150" t="s">
        <v>30</v>
      </c>
      <c r="J94" s="154" t="str">
        <f>E26</f>
        <v>B.Burešová</v>
      </c>
      <c r="K94" s="149"/>
      <c r="L94" s="98"/>
    </row>
    <row r="95" spans="2:12" s="119" customFormat="1" ht="10.35" customHeight="1">
      <c r="B95" s="147"/>
      <c r="C95" s="149"/>
      <c r="D95" s="149"/>
      <c r="E95" s="149"/>
      <c r="F95" s="149"/>
      <c r="G95" s="149"/>
      <c r="H95" s="149"/>
      <c r="I95" s="149"/>
      <c r="J95" s="149"/>
      <c r="K95" s="149"/>
      <c r="L95" s="98"/>
    </row>
    <row r="96" spans="2:12" s="119" customFormat="1" ht="29.25" customHeight="1">
      <c r="B96" s="147"/>
      <c r="C96" s="155" t="s">
        <v>99</v>
      </c>
      <c r="D96" s="149"/>
      <c r="E96" s="149"/>
      <c r="F96" s="149"/>
      <c r="G96" s="149"/>
      <c r="H96" s="149"/>
      <c r="I96" s="149"/>
      <c r="J96" s="156" t="s">
        <v>100</v>
      </c>
      <c r="K96" s="149"/>
      <c r="L96" s="98"/>
    </row>
    <row r="97" spans="2:47" s="119" customFormat="1" ht="10.35" customHeight="1">
      <c r="B97" s="147"/>
      <c r="C97" s="149"/>
      <c r="D97" s="149"/>
      <c r="E97" s="149"/>
      <c r="F97" s="149"/>
      <c r="G97" s="149"/>
      <c r="H97" s="149"/>
      <c r="I97" s="149"/>
      <c r="J97" s="149"/>
      <c r="K97" s="149"/>
      <c r="L97" s="98"/>
    </row>
    <row r="98" spans="2:47" s="119" customFormat="1" ht="22.9" customHeight="1">
      <c r="B98" s="147"/>
      <c r="C98" s="157" t="s">
        <v>101</v>
      </c>
      <c r="D98" s="149"/>
      <c r="E98" s="149"/>
      <c r="F98" s="149"/>
      <c r="G98" s="149"/>
      <c r="H98" s="149"/>
      <c r="I98" s="149"/>
      <c r="J98" s="158">
        <f>J125</f>
        <v>0</v>
      </c>
      <c r="K98" s="149"/>
      <c r="L98" s="98"/>
      <c r="AU98" s="112" t="s">
        <v>102</v>
      </c>
    </row>
    <row r="99" spans="2:47" s="165" customFormat="1" ht="24.95" customHeight="1">
      <c r="B99" s="159"/>
      <c r="C99" s="160"/>
      <c r="D99" s="161" t="s">
        <v>103</v>
      </c>
      <c r="E99" s="162"/>
      <c r="F99" s="162"/>
      <c r="G99" s="162"/>
      <c r="H99" s="162"/>
      <c r="I99" s="162"/>
      <c r="J99" s="163">
        <f>J126</f>
        <v>0</v>
      </c>
      <c r="K99" s="160"/>
      <c r="L99" s="164"/>
    </row>
    <row r="100" spans="2:47" s="172" customFormat="1" ht="19.899999999999999" customHeight="1">
      <c r="B100" s="166"/>
      <c r="C100" s="167"/>
      <c r="D100" s="168" t="s">
        <v>104</v>
      </c>
      <c r="E100" s="169"/>
      <c r="F100" s="169"/>
      <c r="G100" s="169"/>
      <c r="H100" s="169"/>
      <c r="I100" s="169"/>
      <c r="J100" s="170">
        <f>J127</f>
        <v>0</v>
      </c>
      <c r="K100" s="167"/>
      <c r="L100" s="171"/>
    </row>
    <row r="101" spans="2:47" s="172" customFormat="1" ht="19.899999999999999" customHeight="1">
      <c r="B101" s="166"/>
      <c r="C101" s="167"/>
      <c r="D101" s="168" t="s">
        <v>260</v>
      </c>
      <c r="E101" s="169"/>
      <c r="F101" s="169"/>
      <c r="G101" s="169"/>
      <c r="H101" s="169"/>
      <c r="I101" s="169"/>
      <c r="J101" s="170">
        <f>J208</f>
        <v>0</v>
      </c>
      <c r="K101" s="167"/>
      <c r="L101" s="171"/>
    </row>
    <row r="102" spans="2:47" s="172" customFormat="1" ht="19.899999999999999" customHeight="1">
      <c r="B102" s="166"/>
      <c r="C102" s="167"/>
      <c r="D102" s="168" t="s">
        <v>105</v>
      </c>
      <c r="E102" s="169"/>
      <c r="F102" s="169"/>
      <c r="G102" s="169"/>
      <c r="H102" s="169"/>
      <c r="I102" s="169"/>
      <c r="J102" s="170">
        <f>J229</f>
        <v>0</v>
      </c>
      <c r="K102" s="167"/>
      <c r="L102" s="171"/>
    </row>
    <row r="103" spans="2:47" s="172" customFormat="1" ht="19.899999999999999" customHeight="1">
      <c r="B103" s="166"/>
      <c r="C103" s="167"/>
      <c r="D103" s="168" t="s">
        <v>261</v>
      </c>
      <c r="E103" s="169"/>
      <c r="F103" s="169"/>
      <c r="G103" s="169"/>
      <c r="H103" s="169"/>
      <c r="I103" s="169"/>
      <c r="J103" s="170">
        <f>J242</f>
        <v>0</v>
      </c>
      <c r="K103" s="167"/>
      <c r="L103" s="171"/>
    </row>
    <row r="104" spans="2:47" s="119" customFormat="1" ht="21.75" customHeight="1">
      <c r="B104" s="147"/>
      <c r="C104" s="149"/>
      <c r="D104" s="149"/>
      <c r="E104" s="149"/>
      <c r="F104" s="149"/>
      <c r="G104" s="149"/>
      <c r="H104" s="149"/>
      <c r="I104" s="149"/>
      <c r="J104" s="149"/>
      <c r="K104" s="149"/>
      <c r="L104" s="98"/>
    </row>
    <row r="105" spans="2:47" s="119" customFormat="1" ht="6.95" customHeight="1">
      <c r="B105" s="173"/>
      <c r="C105" s="174"/>
      <c r="D105" s="174"/>
      <c r="E105" s="174"/>
      <c r="F105" s="174"/>
      <c r="G105" s="174"/>
      <c r="H105" s="174"/>
      <c r="I105" s="174"/>
      <c r="J105" s="174"/>
      <c r="K105" s="174"/>
      <c r="L105" s="98"/>
    </row>
    <row r="109" spans="2:47" s="119" customFormat="1" ht="6.95" customHeight="1">
      <c r="B109" s="175"/>
      <c r="C109" s="176"/>
      <c r="D109" s="176"/>
      <c r="E109" s="176"/>
      <c r="F109" s="176"/>
      <c r="G109" s="176"/>
      <c r="H109" s="176"/>
      <c r="I109" s="176"/>
      <c r="J109" s="176"/>
      <c r="K109" s="176"/>
      <c r="L109" s="98"/>
    </row>
    <row r="110" spans="2:47" s="119" customFormat="1" ht="24.95" customHeight="1">
      <c r="B110" s="147"/>
      <c r="C110" s="148" t="s">
        <v>107</v>
      </c>
      <c r="D110" s="149"/>
      <c r="E110" s="149"/>
      <c r="F110" s="149"/>
      <c r="G110" s="149"/>
      <c r="H110" s="149"/>
      <c r="I110" s="149"/>
      <c r="J110" s="149"/>
      <c r="K110" s="149"/>
      <c r="L110" s="98"/>
    </row>
    <row r="111" spans="2:47" s="119" customFormat="1" ht="6.95" customHeight="1">
      <c r="B111" s="147"/>
      <c r="C111" s="149"/>
      <c r="D111" s="149"/>
      <c r="E111" s="149"/>
      <c r="F111" s="149"/>
      <c r="G111" s="149"/>
      <c r="H111" s="149"/>
      <c r="I111" s="149"/>
      <c r="J111" s="149"/>
      <c r="K111" s="149"/>
      <c r="L111" s="98"/>
    </row>
    <row r="112" spans="2:47" s="119" customFormat="1" ht="12" customHeight="1">
      <c r="B112" s="147"/>
      <c r="C112" s="150" t="s">
        <v>14</v>
      </c>
      <c r="D112" s="149"/>
      <c r="E112" s="149"/>
      <c r="F112" s="149"/>
      <c r="G112" s="149"/>
      <c r="H112" s="149"/>
      <c r="I112" s="149"/>
      <c r="J112" s="149"/>
      <c r="K112" s="149"/>
      <c r="L112" s="98"/>
    </row>
    <row r="113" spans="2:65" s="119" customFormat="1" ht="16.5" customHeight="1">
      <c r="B113" s="147"/>
      <c r="C113" s="149"/>
      <c r="D113" s="149"/>
      <c r="E113" s="347" t="str">
        <f>E7</f>
        <v>Revitalizace sportovního areálu v Holicích  - Zpevněné plochy -  1. ČÁST</v>
      </c>
      <c r="F113" s="348"/>
      <c r="G113" s="348"/>
      <c r="H113" s="348"/>
      <c r="I113" s="149"/>
      <c r="J113" s="149"/>
      <c r="K113" s="149"/>
      <c r="L113" s="98"/>
    </row>
    <row r="114" spans="2:65" ht="12" customHeight="1">
      <c r="B114" s="151"/>
      <c r="C114" s="150" t="s">
        <v>94</v>
      </c>
      <c r="D114" s="110"/>
      <c r="E114" s="110"/>
      <c r="F114" s="110"/>
      <c r="G114" s="110"/>
      <c r="H114" s="110"/>
      <c r="I114" s="110"/>
      <c r="J114" s="110"/>
      <c r="K114" s="110"/>
      <c r="L114" s="115"/>
    </row>
    <row r="115" spans="2:65" s="119" customFormat="1" ht="16.5" customHeight="1">
      <c r="B115" s="147"/>
      <c r="C115" s="149"/>
      <c r="D115" s="149"/>
      <c r="E115" s="347" t="s">
        <v>95</v>
      </c>
      <c r="F115" s="345"/>
      <c r="G115" s="345"/>
      <c r="H115" s="345"/>
      <c r="I115" s="149"/>
      <c r="J115" s="149"/>
      <c r="K115" s="149"/>
      <c r="L115" s="98"/>
    </row>
    <row r="116" spans="2:65" s="119" customFormat="1" ht="12" customHeight="1">
      <c r="B116" s="147"/>
      <c r="C116" s="150" t="s">
        <v>96</v>
      </c>
      <c r="D116" s="149"/>
      <c r="E116" s="149"/>
      <c r="F116" s="149"/>
      <c r="G116" s="149"/>
      <c r="H116" s="149"/>
      <c r="I116" s="149"/>
      <c r="J116" s="149"/>
      <c r="K116" s="149"/>
      <c r="L116" s="98"/>
    </row>
    <row r="117" spans="2:65" s="119" customFormat="1" ht="16.5" customHeight="1">
      <c r="B117" s="147"/>
      <c r="C117" s="149"/>
      <c r="D117" s="149"/>
      <c r="E117" s="344" t="str">
        <f>E11</f>
        <v>b - IO 03 In-line dráha</v>
      </c>
      <c r="F117" s="345"/>
      <c r="G117" s="345"/>
      <c r="H117" s="345"/>
      <c r="I117" s="149"/>
      <c r="J117" s="149"/>
      <c r="K117" s="149"/>
      <c r="L117" s="98"/>
    </row>
    <row r="118" spans="2:65" s="119" customFormat="1" ht="6.95" customHeight="1">
      <c r="B118" s="147"/>
      <c r="C118" s="149"/>
      <c r="D118" s="149"/>
      <c r="E118" s="149"/>
      <c r="F118" s="149"/>
      <c r="G118" s="149"/>
      <c r="H118" s="149"/>
      <c r="I118" s="149"/>
      <c r="J118" s="149"/>
      <c r="K118" s="149"/>
      <c r="L118" s="98"/>
    </row>
    <row r="119" spans="2:65" s="119" customFormat="1" ht="12" customHeight="1">
      <c r="B119" s="147"/>
      <c r="C119" s="150" t="s">
        <v>18</v>
      </c>
      <c r="D119" s="149"/>
      <c r="E119" s="149"/>
      <c r="F119" s="152" t="str">
        <f>F14</f>
        <v>Holice</v>
      </c>
      <c r="G119" s="149"/>
      <c r="H119" s="149"/>
      <c r="I119" s="150" t="s">
        <v>20</v>
      </c>
      <c r="J119" s="153" t="str">
        <f>IF(J14="","",J14)</f>
        <v>10. 6. 2019</v>
      </c>
      <c r="K119" s="149"/>
      <c r="L119" s="98"/>
    </row>
    <row r="120" spans="2:65" s="119" customFormat="1" ht="6.95" customHeight="1">
      <c r="B120" s="147"/>
      <c r="C120" s="149"/>
      <c r="D120" s="149"/>
      <c r="E120" s="149"/>
      <c r="F120" s="149"/>
      <c r="G120" s="149"/>
      <c r="H120" s="149"/>
      <c r="I120" s="149"/>
      <c r="J120" s="149"/>
      <c r="K120" s="149"/>
      <c r="L120" s="98"/>
    </row>
    <row r="121" spans="2:65" s="119" customFormat="1" ht="27.95" customHeight="1">
      <c r="B121" s="147"/>
      <c r="C121" s="150" t="s">
        <v>22</v>
      </c>
      <c r="D121" s="149"/>
      <c r="E121" s="149"/>
      <c r="F121" s="152" t="str">
        <f>E17</f>
        <v xml:space="preserve"> </v>
      </c>
      <c r="G121" s="149"/>
      <c r="H121" s="149"/>
      <c r="I121" s="150" t="s">
        <v>27</v>
      </c>
      <c r="J121" s="154" t="str">
        <f>E23</f>
        <v>VIAPROJEKT s.r.o. HK</v>
      </c>
      <c r="K121" s="149"/>
      <c r="L121" s="98"/>
    </row>
    <row r="122" spans="2:65" s="119" customFormat="1" ht="15.2" customHeight="1">
      <c r="B122" s="147"/>
      <c r="C122" s="150" t="s">
        <v>26</v>
      </c>
      <c r="D122" s="149"/>
      <c r="E122" s="149"/>
      <c r="F122" s="152" t="str">
        <f>IF(E20="","",E20)</f>
        <v xml:space="preserve"> </v>
      </c>
      <c r="G122" s="149"/>
      <c r="H122" s="149"/>
      <c r="I122" s="150" t="s">
        <v>30</v>
      </c>
      <c r="J122" s="154" t="str">
        <f>E26</f>
        <v>B.Burešová</v>
      </c>
      <c r="K122" s="149"/>
      <c r="L122" s="98"/>
    </row>
    <row r="123" spans="2:65" s="119" customFormat="1" ht="10.35" customHeight="1">
      <c r="B123" s="147"/>
      <c r="C123" s="149"/>
      <c r="D123" s="149"/>
      <c r="E123" s="149"/>
      <c r="F123" s="149"/>
      <c r="G123" s="149"/>
      <c r="H123" s="149"/>
      <c r="I123" s="149"/>
      <c r="J123" s="149"/>
      <c r="K123" s="149"/>
      <c r="L123" s="98"/>
    </row>
    <row r="124" spans="2:65" s="185" customFormat="1" ht="29.25" customHeight="1">
      <c r="B124" s="177"/>
      <c r="C124" s="178" t="s">
        <v>108</v>
      </c>
      <c r="D124" s="179" t="s">
        <v>58</v>
      </c>
      <c r="E124" s="179" t="s">
        <v>54</v>
      </c>
      <c r="F124" s="179" t="s">
        <v>55</v>
      </c>
      <c r="G124" s="179" t="s">
        <v>109</v>
      </c>
      <c r="H124" s="179" t="s">
        <v>110</v>
      </c>
      <c r="I124" s="179" t="s">
        <v>111</v>
      </c>
      <c r="J124" s="179" t="s">
        <v>100</v>
      </c>
      <c r="K124" s="180" t="s">
        <v>112</v>
      </c>
      <c r="L124" s="181"/>
      <c r="M124" s="182" t="s">
        <v>1</v>
      </c>
      <c r="N124" s="183" t="s">
        <v>37</v>
      </c>
      <c r="O124" s="183" t="s">
        <v>113</v>
      </c>
      <c r="P124" s="183" t="s">
        <v>114</v>
      </c>
      <c r="Q124" s="183" t="s">
        <v>115</v>
      </c>
      <c r="R124" s="183" t="s">
        <v>116</v>
      </c>
      <c r="S124" s="183" t="s">
        <v>117</v>
      </c>
      <c r="T124" s="184" t="s">
        <v>118</v>
      </c>
    </row>
    <row r="125" spans="2:65" s="119" customFormat="1" ht="22.9" customHeight="1">
      <c r="B125" s="147"/>
      <c r="C125" s="186" t="s">
        <v>119</v>
      </c>
      <c r="D125" s="149"/>
      <c r="E125" s="149"/>
      <c r="F125" s="149"/>
      <c r="G125" s="149"/>
      <c r="H125" s="149"/>
      <c r="I125" s="149"/>
      <c r="J125" s="187">
        <f>BK125</f>
        <v>0</v>
      </c>
      <c r="K125" s="149"/>
      <c r="L125" s="98"/>
      <c r="M125" s="188"/>
      <c r="N125" s="189"/>
      <c r="O125" s="189"/>
      <c r="P125" s="190">
        <f>P126</f>
        <v>250.52911799999998</v>
      </c>
      <c r="Q125" s="189"/>
      <c r="R125" s="190">
        <f>R126</f>
        <v>71.193430000000006</v>
      </c>
      <c r="S125" s="189"/>
      <c r="T125" s="191">
        <f>T126</f>
        <v>0</v>
      </c>
      <c r="AT125" s="112" t="s">
        <v>72</v>
      </c>
      <c r="AU125" s="112" t="s">
        <v>102</v>
      </c>
      <c r="BK125" s="192">
        <f>BK126</f>
        <v>0</v>
      </c>
    </row>
    <row r="126" spans="2:65" s="203" customFormat="1" ht="25.9" customHeight="1">
      <c r="B126" s="193"/>
      <c r="C126" s="194"/>
      <c r="D126" s="195" t="s">
        <v>72</v>
      </c>
      <c r="E126" s="196" t="s">
        <v>120</v>
      </c>
      <c r="F126" s="196" t="s">
        <v>121</v>
      </c>
      <c r="G126" s="194"/>
      <c r="H126" s="194"/>
      <c r="I126" s="194"/>
      <c r="J126" s="197">
        <f>BK126</f>
        <v>0</v>
      </c>
      <c r="K126" s="194"/>
      <c r="L126" s="198"/>
      <c r="M126" s="199"/>
      <c r="N126" s="200"/>
      <c r="O126" s="200"/>
      <c r="P126" s="201">
        <f>P127+P208+P229+P242</f>
        <v>250.52911799999998</v>
      </c>
      <c r="Q126" s="200"/>
      <c r="R126" s="201">
        <f>R127+R208+R229+R242</f>
        <v>71.193430000000006</v>
      </c>
      <c r="S126" s="200"/>
      <c r="T126" s="202">
        <f>T127+T208+T229+T242</f>
        <v>0</v>
      </c>
      <c r="AR126" s="204" t="s">
        <v>78</v>
      </c>
      <c r="AT126" s="205" t="s">
        <v>72</v>
      </c>
      <c r="AU126" s="205" t="s">
        <v>73</v>
      </c>
      <c r="AY126" s="204" t="s">
        <v>122</v>
      </c>
      <c r="BK126" s="206">
        <f>BK127+BK208+BK229+BK242</f>
        <v>0</v>
      </c>
    </row>
    <row r="127" spans="2:65" s="203" customFormat="1" ht="22.9" customHeight="1">
      <c r="B127" s="193"/>
      <c r="C127" s="194"/>
      <c r="D127" s="195" t="s">
        <v>72</v>
      </c>
      <c r="E127" s="207" t="s">
        <v>78</v>
      </c>
      <c r="F127" s="207" t="s">
        <v>123</v>
      </c>
      <c r="G127" s="194"/>
      <c r="H127" s="194"/>
      <c r="I127" s="194"/>
      <c r="J127" s="208">
        <f>BK127</f>
        <v>0</v>
      </c>
      <c r="K127" s="194"/>
      <c r="L127" s="198"/>
      <c r="M127" s="199"/>
      <c r="N127" s="200"/>
      <c r="O127" s="200"/>
      <c r="P127" s="201">
        <f>SUM(P128:P207)</f>
        <v>114.908815</v>
      </c>
      <c r="Q127" s="200"/>
      <c r="R127" s="201">
        <f>SUM(R128:R207)</f>
        <v>23.58</v>
      </c>
      <c r="S127" s="200"/>
      <c r="T127" s="202">
        <f>SUM(T128:T207)</f>
        <v>0</v>
      </c>
      <c r="AR127" s="204" t="s">
        <v>78</v>
      </c>
      <c r="AT127" s="205" t="s">
        <v>72</v>
      </c>
      <c r="AU127" s="205" t="s">
        <v>78</v>
      </c>
      <c r="AY127" s="204" t="s">
        <v>122</v>
      </c>
      <c r="BK127" s="206">
        <f>SUM(BK128:BK207)</f>
        <v>0</v>
      </c>
    </row>
    <row r="128" spans="2:65" s="119" customFormat="1" ht="24" customHeight="1">
      <c r="B128" s="147"/>
      <c r="C128" s="102" t="s">
        <v>78</v>
      </c>
      <c r="D128" s="102" t="s">
        <v>124</v>
      </c>
      <c r="E128" s="103" t="s">
        <v>262</v>
      </c>
      <c r="F128" s="104" t="s">
        <v>263</v>
      </c>
      <c r="G128" s="105" t="s">
        <v>187</v>
      </c>
      <c r="H128" s="106">
        <v>102</v>
      </c>
      <c r="I128" s="282"/>
      <c r="J128" s="107">
        <f>ROUND(I128*H128,2)</f>
        <v>0</v>
      </c>
      <c r="K128" s="104" t="s">
        <v>128</v>
      </c>
      <c r="L128" s="98"/>
      <c r="M128" s="209" t="s">
        <v>1</v>
      </c>
      <c r="N128" s="210" t="s">
        <v>38</v>
      </c>
      <c r="O128" s="211">
        <v>0.223</v>
      </c>
      <c r="P128" s="211">
        <f>O128*H128</f>
        <v>22.745999999999999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AR128" s="213" t="s">
        <v>129</v>
      </c>
      <c r="AT128" s="213" t="s">
        <v>124</v>
      </c>
      <c r="AU128" s="213" t="s">
        <v>80</v>
      </c>
      <c r="AY128" s="112" t="s">
        <v>122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12" t="s">
        <v>78</v>
      </c>
      <c r="BK128" s="214">
        <f>ROUND(I128*H128,2)</f>
        <v>0</v>
      </c>
      <c r="BL128" s="112" t="s">
        <v>129</v>
      </c>
      <c r="BM128" s="213" t="s">
        <v>264</v>
      </c>
    </row>
    <row r="129" spans="2:65" s="223" customFormat="1">
      <c r="B129" s="215"/>
      <c r="C129" s="216"/>
      <c r="D129" s="217" t="s">
        <v>131</v>
      </c>
      <c r="E129" s="218" t="s">
        <v>1</v>
      </c>
      <c r="F129" s="219" t="s">
        <v>265</v>
      </c>
      <c r="G129" s="216"/>
      <c r="H129" s="218" t="s">
        <v>1</v>
      </c>
      <c r="I129" s="383"/>
      <c r="J129" s="216"/>
      <c r="K129" s="216"/>
      <c r="L129" s="99"/>
      <c r="M129" s="220"/>
      <c r="N129" s="221"/>
      <c r="O129" s="221"/>
      <c r="P129" s="221"/>
      <c r="Q129" s="221"/>
      <c r="R129" s="221"/>
      <c r="S129" s="221"/>
      <c r="T129" s="222"/>
      <c r="AT129" s="224" t="s">
        <v>131</v>
      </c>
      <c r="AU129" s="224" t="s">
        <v>80</v>
      </c>
      <c r="AV129" s="223" t="s">
        <v>78</v>
      </c>
      <c r="AW129" s="223" t="s">
        <v>29</v>
      </c>
      <c r="AX129" s="223" t="s">
        <v>73</v>
      </c>
      <c r="AY129" s="224" t="s">
        <v>122</v>
      </c>
    </row>
    <row r="130" spans="2:65" s="233" customFormat="1">
      <c r="B130" s="225"/>
      <c r="C130" s="226"/>
      <c r="D130" s="217" t="s">
        <v>131</v>
      </c>
      <c r="E130" s="227" t="s">
        <v>1</v>
      </c>
      <c r="F130" s="228" t="s">
        <v>266</v>
      </c>
      <c r="G130" s="226"/>
      <c r="H130" s="229">
        <v>102</v>
      </c>
      <c r="I130" s="384"/>
      <c r="J130" s="226"/>
      <c r="K130" s="226"/>
      <c r="L130" s="100"/>
      <c r="M130" s="230"/>
      <c r="N130" s="231"/>
      <c r="O130" s="231"/>
      <c r="P130" s="231"/>
      <c r="Q130" s="231"/>
      <c r="R130" s="231"/>
      <c r="S130" s="231"/>
      <c r="T130" s="232"/>
      <c r="AT130" s="234" t="s">
        <v>131</v>
      </c>
      <c r="AU130" s="234" t="s">
        <v>80</v>
      </c>
      <c r="AV130" s="233" t="s">
        <v>80</v>
      </c>
      <c r="AW130" s="233" t="s">
        <v>29</v>
      </c>
      <c r="AX130" s="233" t="s">
        <v>73</v>
      </c>
      <c r="AY130" s="234" t="s">
        <v>122</v>
      </c>
    </row>
    <row r="131" spans="2:65" s="243" customFormat="1">
      <c r="B131" s="235"/>
      <c r="C131" s="236"/>
      <c r="D131" s="217" t="s">
        <v>131</v>
      </c>
      <c r="E131" s="237" t="s">
        <v>1</v>
      </c>
      <c r="F131" s="238" t="s">
        <v>134</v>
      </c>
      <c r="G131" s="236"/>
      <c r="H131" s="239">
        <v>102</v>
      </c>
      <c r="I131" s="385"/>
      <c r="J131" s="236"/>
      <c r="K131" s="236"/>
      <c r="L131" s="101"/>
      <c r="M131" s="240"/>
      <c r="N131" s="241"/>
      <c r="O131" s="241"/>
      <c r="P131" s="241"/>
      <c r="Q131" s="241"/>
      <c r="R131" s="241"/>
      <c r="S131" s="241"/>
      <c r="T131" s="242"/>
      <c r="AT131" s="244" t="s">
        <v>131</v>
      </c>
      <c r="AU131" s="244" t="s">
        <v>80</v>
      </c>
      <c r="AV131" s="243" t="s">
        <v>129</v>
      </c>
      <c r="AW131" s="243" t="s">
        <v>29</v>
      </c>
      <c r="AX131" s="243" t="s">
        <v>78</v>
      </c>
      <c r="AY131" s="244" t="s">
        <v>122</v>
      </c>
    </row>
    <row r="132" spans="2:65" s="119" customFormat="1" ht="24" customHeight="1">
      <c r="B132" s="147"/>
      <c r="C132" s="102" t="s">
        <v>80</v>
      </c>
      <c r="D132" s="102" t="s">
        <v>124</v>
      </c>
      <c r="E132" s="103" t="s">
        <v>267</v>
      </c>
      <c r="F132" s="104" t="s">
        <v>268</v>
      </c>
      <c r="G132" s="105" t="s">
        <v>187</v>
      </c>
      <c r="H132" s="106">
        <v>10.199999999999999</v>
      </c>
      <c r="I132" s="282"/>
      <c r="J132" s="107">
        <f>ROUND(I132*H132,2)</f>
        <v>0</v>
      </c>
      <c r="K132" s="104" t="s">
        <v>128</v>
      </c>
      <c r="L132" s="98"/>
      <c r="M132" s="209" t="s">
        <v>1</v>
      </c>
      <c r="N132" s="210" t="s">
        <v>38</v>
      </c>
      <c r="O132" s="211">
        <v>8.3000000000000004E-2</v>
      </c>
      <c r="P132" s="211">
        <f>O132*H132</f>
        <v>0.84660000000000002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AR132" s="213" t="s">
        <v>129</v>
      </c>
      <c r="AT132" s="213" t="s">
        <v>124</v>
      </c>
      <c r="AU132" s="213" t="s">
        <v>80</v>
      </c>
      <c r="AY132" s="112" t="s">
        <v>122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12" t="s">
        <v>78</v>
      </c>
      <c r="BK132" s="214">
        <f>ROUND(I132*H132,2)</f>
        <v>0</v>
      </c>
      <c r="BL132" s="112" t="s">
        <v>129</v>
      </c>
      <c r="BM132" s="213" t="s">
        <v>269</v>
      </c>
    </row>
    <row r="133" spans="2:65" s="223" customFormat="1">
      <c r="B133" s="215"/>
      <c r="C133" s="216"/>
      <c r="D133" s="217" t="s">
        <v>131</v>
      </c>
      <c r="E133" s="218" t="s">
        <v>1</v>
      </c>
      <c r="F133" s="219" t="s">
        <v>270</v>
      </c>
      <c r="G133" s="216"/>
      <c r="H133" s="218" t="s">
        <v>1</v>
      </c>
      <c r="I133" s="383"/>
      <c r="J133" s="216"/>
      <c r="K133" s="216"/>
      <c r="L133" s="99"/>
      <c r="M133" s="220"/>
      <c r="N133" s="221"/>
      <c r="O133" s="221"/>
      <c r="P133" s="221"/>
      <c r="Q133" s="221"/>
      <c r="R133" s="221"/>
      <c r="S133" s="221"/>
      <c r="T133" s="222"/>
      <c r="AT133" s="224" t="s">
        <v>131</v>
      </c>
      <c r="AU133" s="224" t="s">
        <v>80</v>
      </c>
      <c r="AV133" s="223" t="s">
        <v>78</v>
      </c>
      <c r="AW133" s="223" t="s">
        <v>29</v>
      </c>
      <c r="AX133" s="223" t="s">
        <v>73</v>
      </c>
      <c r="AY133" s="224" t="s">
        <v>122</v>
      </c>
    </row>
    <row r="134" spans="2:65" s="233" customFormat="1">
      <c r="B134" s="225"/>
      <c r="C134" s="226"/>
      <c r="D134" s="217" t="s">
        <v>131</v>
      </c>
      <c r="E134" s="227" t="s">
        <v>1</v>
      </c>
      <c r="F134" s="228" t="s">
        <v>271</v>
      </c>
      <c r="G134" s="226"/>
      <c r="H134" s="229">
        <v>10.199999999999999</v>
      </c>
      <c r="I134" s="384"/>
      <c r="J134" s="226"/>
      <c r="K134" s="226"/>
      <c r="L134" s="100"/>
      <c r="M134" s="230"/>
      <c r="N134" s="231"/>
      <c r="O134" s="231"/>
      <c r="P134" s="231"/>
      <c r="Q134" s="231"/>
      <c r="R134" s="231"/>
      <c r="S134" s="231"/>
      <c r="T134" s="232"/>
      <c r="AT134" s="234" t="s">
        <v>131</v>
      </c>
      <c r="AU134" s="234" t="s">
        <v>80</v>
      </c>
      <c r="AV134" s="233" t="s">
        <v>80</v>
      </c>
      <c r="AW134" s="233" t="s">
        <v>29</v>
      </c>
      <c r="AX134" s="233" t="s">
        <v>73</v>
      </c>
      <c r="AY134" s="234" t="s">
        <v>122</v>
      </c>
    </row>
    <row r="135" spans="2:65" s="243" customFormat="1">
      <c r="B135" s="235"/>
      <c r="C135" s="236"/>
      <c r="D135" s="217" t="s">
        <v>131</v>
      </c>
      <c r="E135" s="237" t="s">
        <v>1</v>
      </c>
      <c r="F135" s="238" t="s">
        <v>134</v>
      </c>
      <c r="G135" s="236"/>
      <c r="H135" s="239">
        <v>10.199999999999999</v>
      </c>
      <c r="I135" s="385"/>
      <c r="J135" s="236"/>
      <c r="K135" s="236"/>
      <c r="L135" s="101"/>
      <c r="M135" s="240"/>
      <c r="N135" s="241"/>
      <c r="O135" s="241"/>
      <c r="P135" s="241"/>
      <c r="Q135" s="241"/>
      <c r="R135" s="241"/>
      <c r="S135" s="241"/>
      <c r="T135" s="242"/>
      <c r="AT135" s="244" t="s">
        <v>131</v>
      </c>
      <c r="AU135" s="244" t="s">
        <v>80</v>
      </c>
      <c r="AV135" s="243" t="s">
        <v>129</v>
      </c>
      <c r="AW135" s="243" t="s">
        <v>29</v>
      </c>
      <c r="AX135" s="243" t="s">
        <v>78</v>
      </c>
      <c r="AY135" s="244" t="s">
        <v>122</v>
      </c>
    </row>
    <row r="136" spans="2:65" s="119" customFormat="1" ht="24" customHeight="1">
      <c r="B136" s="147"/>
      <c r="C136" s="102" t="s">
        <v>138</v>
      </c>
      <c r="D136" s="102" t="s">
        <v>124</v>
      </c>
      <c r="E136" s="103" t="s">
        <v>272</v>
      </c>
      <c r="F136" s="104" t="s">
        <v>273</v>
      </c>
      <c r="G136" s="105" t="s">
        <v>187</v>
      </c>
      <c r="H136" s="106">
        <v>1.2250000000000001</v>
      </c>
      <c r="I136" s="282"/>
      <c r="J136" s="107">
        <f>ROUND(I136*H136,2)</f>
        <v>0</v>
      </c>
      <c r="K136" s="104" t="s">
        <v>128</v>
      </c>
      <c r="L136" s="98"/>
      <c r="M136" s="209" t="s">
        <v>1</v>
      </c>
      <c r="N136" s="210" t="s">
        <v>38</v>
      </c>
      <c r="O136" s="211">
        <v>1.7629999999999999</v>
      </c>
      <c r="P136" s="211">
        <f>O136*H136</f>
        <v>2.159675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213" t="s">
        <v>129</v>
      </c>
      <c r="AT136" s="213" t="s">
        <v>124</v>
      </c>
      <c r="AU136" s="213" t="s">
        <v>80</v>
      </c>
      <c r="AY136" s="112" t="s">
        <v>122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12" t="s">
        <v>78</v>
      </c>
      <c r="BK136" s="214">
        <f>ROUND(I136*H136,2)</f>
        <v>0</v>
      </c>
      <c r="BL136" s="112" t="s">
        <v>129</v>
      </c>
      <c r="BM136" s="213" t="s">
        <v>274</v>
      </c>
    </row>
    <row r="137" spans="2:65" s="223" customFormat="1">
      <c r="B137" s="215"/>
      <c r="C137" s="216"/>
      <c r="D137" s="217" t="s">
        <v>131</v>
      </c>
      <c r="E137" s="218" t="s">
        <v>1</v>
      </c>
      <c r="F137" s="219" t="s">
        <v>275</v>
      </c>
      <c r="G137" s="216"/>
      <c r="H137" s="218" t="s">
        <v>1</v>
      </c>
      <c r="I137" s="383"/>
      <c r="J137" s="216"/>
      <c r="K137" s="216"/>
      <c r="L137" s="99"/>
      <c r="M137" s="220"/>
      <c r="N137" s="221"/>
      <c r="O137" s="221"/>
      <c r="P137" s="221"/>
      <c r="Q137" s="221"/>
      <c r="R137" s="221"/>
      <c r="S137" s="221"/>
      <c r="T137" s="222"/>
      <c r="AT137" s="224" t="s">
        <v>131</v>
      </c>
      <c r="AU137" s="224" t="s">
        <v>80</v>
      </c>
      <c r="AV137" s="223" t="s">
        <v>78</v>
      </c>
      <c r="AW137" s="223" t="s">
        <v>29</v>
      </c>
      <c r="AX137" s="223" t="s">
        <v>73</v>
      </c>
      <c r="AY137" s="224" t="s">
        <v>122</v>
      </c>
    </row>
    <row r="138" spans="2:65" s="233" customFormat="1">
      <c r="B138" s="225"/>
      <c r="C138" s="226"/>
      <c r="D138" s="217" t="s">
        <v>131</v>
      </c>
      <c r="E138" s="227" t="s">
        <v>1</v>
      </c>
      <c r="F138" s="228" t="s">
        <v>276</v>
      </c>
      <c r="G138" s="226"/>
      <c r="H138" s="229">
        <v>1.2250000000000001</v>
      </c>
      <c r="I138" s="384"/>
      <c r="J138" s="226"/>
      <c r="K138" s="226"/>
      <c r="L138" s="100"/>
      <c r="M138" s="230"/>
      <c r="N138" s="231"/>
      <c r="O138" s="231"/>
      <c r="P138" s="231"/>
      <c r="Q138" s="231"/>
      <c r="R138" s="231"/>
      <c r="S138" s="231"/>
      <c r="T138" s="232"/>
      <c r="AT138" s="234" t="s">
        <v>131</v>
      </c>
      <c r="AU138" s="234" t="s">
        <v>80</v>
      </c>
      <c r="AV138" s="233" t="s">
        <v>80</v>
      </c>
      <c r="AW138" s="233" t="s">
        <v>29</v>
      </c>
      <c r="AX138" s="233" t="s">
        <v>73</v>
      </c>
      <c r="AY138" s="234" t="s">
        <v>122</v>
      </c>
    </row>
    <row r="139" spans="2:65" s="243" customFormat="1">
      <c r="B139" s="235"/>
      <c r="C139" s="236"/>
      <c r="D139" s="217" t="s">
        <v>131</v>
      </c>
      <c r="E139" s="237" t="s">
        <v>1</v>
      </c>
      <c r="F139" s="238" t="s">
        <v>134</v>
      </c>
      <c r="G139" s="236"/>
      <c r="H139" s="239">
        <v>1.2250000000000001</v>
      </c>
      <c r="I139" s="385"/>
      <c r="J139" s="236"/>
      <c r="K139" s="236"/>
      <c r="L139" s="101"/>
      <c r="M139" s="240"/>
      <c r="N139" s="241"/>
      <c r="O139" s="241"/>
      <c r="P139" s="241"/>
      <c r="Q139" s="241"/>
      <c r="R139" s="241"/>
      <c r="S139" s="241"/>
      <c r="T139" s="242"/>
      <c r="AT139" s="244" t="s">
        <v>131</v>
      </c>
      <c r="AU139" s="244" t="s">
        <v>80</v>
      </c>
      <c r="AV139" s="243" t="s">
        <v>129</v>
      </c>
      <c r="AW139" s="243" t="s">
        <v>29</v>
      </c>
      <c r="AX139" s="243" t="s">
        <v>78</v>
      </c>
      <c r="AY139" s="244" t="s">
        <v>122</v>
      </c>
    </row>
    <row r="140" spans="2:65" s="119" customFormat="1" ht="24" customHeight="1">
      <c r="B140" s="147"/>
      <c r="C140" s="102" t="s">
        <v>129</v>
      </c>
      <c r="D140" s="102" t="s">
        <v>124</v>
      </c>
      <c r="E140" s="103" t="s">
        <v>272</v>
      </c>
      <c r="F140" s="104" t="s">
        <v>273</v>
      </c>
      <c r="G140" s="105" t="s">
        <v>187</v>
      </c>
      <c r="H140" s="106">
        <v>1</v>
      </c>
      <c r="I140" s="282"/>
      <c r="J140" s="107">
        <f>ROUND(I140*H140,2)</f>
        <v>0</v>
      </c>
      <c r="K140" s="104" t="s">
        <v>128</v>
      </c>
      <c r="L140" s="98"/>
      <c r="M140" s="209" t="s">
        <v>1</v>
      </c>
      <c r="N140" s="210" t="s">
        <v>38</v>
      </c>
      <c r="O140" s="211">
        <v>1.7629999999999999</v>
      </c>
      <c r="P140" s="211">
        <f>O140*H140</f>
        <v>1.7629999999999999</v>
      </c>
      <c r="Q140" s="211">
        <v>0</v>
      </c>
      <c r="R140" s="211">
        <f>Q140*H140</f>
        <v>0</v>
      </c>
      <c r="S140" s="211">
        <v>0</v>
      </c>
      <c r="T140" s="212">
        <f>S140*H140</f>
        <v>0</v>
      </c>
      <c r="AR140" s="213" t="s">
        <v>129</v>
      </c>
      <c r="AT140" s="213" t="s">
        <v>124</v>
      </c>
      <c r="AU140" s="213" t="s">
        <v>80</v>
      </c>
      <c r="AY140" s="112" t="s">
        <v>122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12" t="s">
        <v>78</v>
      </c>
      <c r="BK140" s="214">
        <f>ROUND(I140*H140,2)</f>
        <v>0</v>
      </c>
      <c r="BL140" s="112" t="s">
        <v>129</v>
      </c>
      <c r="BM140" s="213" t="s">
        <v>277</v>
      </c>
    </row>
    <row r="141" spans="2:65" s="223" customFormat="1">
      <c r="B141" s="215"/>
      <c r="C141" s="216"/>
      <c r="D141" s="217" t="s">
        <v>131</v>
      </c>
      <c r="E141" s="218" t="s">
        <v>1</v>
      </c>
      <c r="F141" s="219" t="s">
        <v>278</v>
      </c>
      <c r="G141" s="216"/>
      <c r="H141" s="218" t="s">
        <v>1</v>
      </c>
      <c r="I141" s="383"/>
      <c r="J141" s="216"/>
      <c r="K141" s="216"/>
      <c r="L141" s="99"/>
      <c r="M141" s="220"/>
      <c r="N141" s="221"/>
      <c r="O141" s="221"/>
      <c r="P141" s="221"/>
      <c r="Q141" s="221"/>
      <c r="R141" s="221"/>
      <c r="S141" s="221"/>
      <c r="T141" s="222"/>
      <c r="AT141" s="224" t="s">
        <v>131</v>
      </c>
      <c r="AU141" s="224" t="s">
        <v>80</v>
      </c>
      <c r="AV141" s="223" t="s">
        <v>78</v>
      </c>
      <c r="AW141" s="223" t="s">
        <v>29</v>
      </c>
      <c r="AX141" s="223" t="s">
        <v>73</v>
      </c>
      <c r="AY141" s="224" t="s">
        <v>122</v>
      </c>
    </row>
    <row r="142" spans="2:65" s="233" customFormat="1">
      <c r="B142" s="225"/>
      <c r="C142" s="226"/>
      <c r="D142" s="217" t="s">
        <v>131</v>
      </c>
      <c r="E142" s="227" t="s">
        <v>1</v>
      </c>
      <c r="F142" s="228" t="s">
        <v>78</v>
      </c>
      <c r="G142" s="226"/>
      <c r="H142" s="229">
        <v>1</v>
      </c>
      <c r="I142" s="384"/>
      <c r="J142" s="226"/>
      <c r="K142" s="226"/>
      <c r="L142" s="100"/>
      <c r="M142" s="230"/>
      <c r="N142" s="231"/>
      <c r="O142" s="231"/>
      <c r="P142" s="231"/>
      <c r="Q142" s="231"/>
      <c r="R142" s="231"/>
      <c r="S142" s="231"/>
      <c r="T142" s="232"/>
      <c r="AT142" s="234" t="s">
        <v>131</v>
      </c>
      <c r="AU142" s="234" t="s">
        <v>80</v>
      </c>
      <c r="AV142" s="233" t="s">
        <v>80</v>
      </c>
      <c r="AW142" s="233" t="s">
        <v>29</v>
      </c>
      <c r="AX142" s="233" t="s">
        <v>73</v>
      </c>
      <c r="AY142" s="234" t="s">
        <v>122</v>
      </c>
    </row>
    <row r="143" spans="2:65" s="243" customFormat="1">
      <c r="B143" s="235"/>
      <c r="C143" s="236"/>
      <c r="D143" s="217" t="s">
        <v>131</v>
      </c>
      <c r="E143" s="237" t="s">
        <v>1</v>
      </c>
      <c r="F143" s="238" t="s">
        <v>134</v>
      </c>
      <c r="G143" s="236"/>
      <c r="H143" s="239">
        <v>1</v>
      </c>
      <c r="I143" s="385"/>
      <c r="J143" s="236"/>
      <c r="K143" s="236"/>
      <c r="L143" s="101"/>
      <c r="M143" s="240"/>
      <c r="N143" s="241"/>
      <c r="O143" s="241"/>
      <c r="P143" s="241"/>
      <c r="Q143" s="241"/>
      <c r="R143" s="241"/>
      <c r="S143" s="241"/>
      <c r="T143" s="242"/>
      <c r="AT143" s="244" t="s">
        <v>131</v>
      </c>
      <c r="AU143" s="244" t="s">
        <v>80</v>
      </c>
      <c r="AV143" s="243" t="s">
        <v>129</v>
      </c>
      <c r="AW143" s="243" t="s">
        <v>29</v>
      </c>
      <c r="AX143" s="243" t="s">
        <v>78</v>
      </c>
      <c r="AY143" s="244" t="s">
        <v>122</v>
      </c>
    </row>
    <row r="144" spans="2:65" s="119" customFormat="1" ht="24" customHeight="1">
      <c r="B144" s="147"/>
      <c r="C144" s="102" t="s">
        <v>146</v>
      </c>
      <c r="D144" s="102" t="s">
        <v>124</v>
      </c>
      <c r="E144" s="103" t="s">
        <v>272</v>
      </c>
      <c r="F144" s="104" t="s">
        <v>273</v>
      </c>
      <c r="G144" s="105" t="s">
        <v>187</v>
      </c>
      <c r="H144" s="106">
        <v>10.199999999999999</v>
      </c>
      <c r="I144" s="282"/>
      <c r="J144" s="107">
        <f>ROUND(I144*H144,2)</f>
        <v>0</v>
      </c>
      <c r="K144" s="104" t="s">
        <v>128</v>
      </c>
      <c r="L144" s="98"/>
      <c r="M144" s="209" t="s">
        <v>1</v>
      </c>
      <c r="N144" s="210" t="s">
        <v>38</v>
      </c>
      <c r="O144" s="211">
        <v>1.7629999999999999</v>
      </c>
      <c r="P144" s="211">
        <f>O144*H144</f>
        <v>17.982599999999998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AR144" s="213" t="s">
        <v>129</v>
      </c>
      <c r="AT144" s="213" t="s">
        <v>124</v>
      </c>
      <c r="AU144" s="213" t="s">
        <v>80</v>
      </c>
      <c r="AY144" s="112" t="s">
        <v>122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12" t="s">
        <v>78</v>
      </c>
      <c r="BK144" s="214">
        <f>ROUND(I144*H144,2)</f>
        <v>0</v>
      </c>
      <c r="BL144" s="112" t="s">
        <v>129</v>
      </c>
      <c r="BM144" s="213" t="s">
        <v>279</v>
      </c>
    </row>
    <row r="145" spans="2:65" s="223" customFormat="1">
      <c r="B145" s="215"/>
      <c r="C145" s="216"/>
      <c r="D145" s="217" t="s">
        <v>131</v>
      </c>
      <c r="E145" s="218" t="s">
        <v>1</v>
      </c>
      <c r="F145" s="219" t="s">
        <v>280</v>
      </c>
      <c r="G145" s="216"/>
      <c r="H145" s="218" t="s">
        <v>1</v>
      </c>
      <c r="I145" s="383"/>
      <c r="J145" s="216"/>
      <c r="K145" s="216"/>
      <c r="L145" s="99"/>
      <c r="M145" s="220"/>
      <c r="N145" s="221"/>
      <c r="O145" s="221"/>
      <c r="P145" s="221"/>
      <c r="Q145" s="221"/>
      <c r="R145" s="221"/>
      <c r="S145" s="221"/>
      <c r="T145" s="222"/>
      <c r="AT145" s="224" t="s">
        <v>131</v>
      </c>
      <c r="AU145" s="224" t="s">
        <v>80</v>
      </c>
      <c r="AV145" s="223" t="s">
        <v>78</v>
      </c>
      <c r="AW145" s="223" t="s">
        <v>29</v>
      </c>
      <c r="AX145" s="223" t="s">
        <v>73</v>
      </c>
      <c r="AY145" s="224" t="s">
        <v>122</v>
      </c>
    </row>
    <row r="146" spans="2:65" s="233" customFormat="1">
      <c r="B146" s="225"/>
      <c r="C146" s="226"/>
      <c r="D146" s="217" t="s">
        <v>131</v>
      </c>
      <c r="E146" s="227" t="s">
        <v>1</v>
      </c>
      <c r="F146" s="228" t="s">
        <v>271</v>
      </c>
      <c r="G146" s="226"/>
      <c r="H146" s="229">
        <v>10.199999999999999</v>
      </c>
      <c r="I146" s="384"/>
      <c r="J146" s="226"/>
      <c r="K146" s="226"/>
      <c r="L146" s="100"/>
      <c r="M146" s="230"/>
      <c r="N146" s="231"/>
      <c r="O146" s="231"/>
      <c r="P146" s="231"/>
      <c r="Q146" s="231"/>
      <c r="R146" s="231"/>
      <c r="S146" s="231"/>
      <c r="T146" s="232"/>
      <c r="AT146" s="234" t="s">
        <v>131</v>
      </c>
      <c r="AU146" s="234" t="s">
        <v>80</v>
      </c>
      <c r="AV146" s="233" t="s">
        <v>80</v>
      </c>
      <c r="AW146" s="233" t="s">
        <v>29</v>
      </c>
      <c r="AX146" s="233" t="s">
        <v>73</v>
      </c>
      <c r="AY146" s="234" t="s">
        <v>122</v>
      </c>
    </row>
    <row r="147" spans="2:65" s="243" customFormat="1">
      <c r="B147" s="235"/>
      <c r="C147" s="236"/>
      <c r="D147" s="217" t="s">
        <v>131</v>
      </c>
      <c r="E147" s="237" t="s">
        <v>1</v>
      </c>
      <c r="F147" s="238" t="s">
        <v>134</v>
      </c>
      <c r="G147" s="236"/>
      <c r="H147" s="239">
        <v>10.199999999999999</v>
      </c>
      <c r="I147" s="385"/>
      <c r="J147" s="236"/>
      <c r="K147" s="236"/>
      <c r="L147" s="101"/>
      <c r="M147" s="240"/>
      <c r="N147" s="241"/>
      <c r="O147" s="241"/>
      <c r="P147" s="241"/>
      <c r="Q147" s="241"/>
      <c r="R147" s="241"/>
      <c r="S147" s="241"/>
      <c r="T147" s="242"/>
      <c r="AT147" s="244" t="s">
        <v>131</v>
      </c>
      <c r="AU147" s="244" t="s">
        <v>80</v>
      </c>
      <c r="AV147" s="243" t="s">
        <v>129</v>
      </c>
      <c r="AW147" s="243" t="s">
        <v>29</v>
      </c>
      <c r="AX147" s="243" t="s">
        <v>78</v>
      </c>
      <c r="AY147" s="244" t="s">
        <v>122</v>
      </c>
    </row>
    <row r="148" spans="2:65" s="119" customFormat="1" ht="24" customHeight="1">
      <c r="B148" s="147"/>
      <c r="C148" s="102" t="s">
        <v>148</v>
      </c>
      <c r="D148" s="102" t="s">
        <v>124</v>
      </c>
      <c r="E148" s="103" t="s">
        <v>281</v>
      </c>
      <c r="F148" s="104" t="s">
        <v>282</v>
      </c>
      <c r="G148" s="105" t="s">
        <v>187</v>
      </c>
      <c r="H148" s="106">
        <v>1</v>
      </c>
      <c r="I148" s="282"/>
      <c r="J148" s="107">
        <f>ROUND(I148*H148,2)</f>
        <v>0</v>
      </c>
      <c r="K148" s="104" t="s">
        <v>128</v>
      </c>
      <c r="L148" s="98"/>
      <c r="M148" s="209" t="s">
        <v>1</v>
      </c>
      <c r="N148" s="210" t="s">
        <v>38</v>
      </c>
      <c r="O148" s="211">
        <v>2.3199999999999998</v>
      </c>
      <c r="P148" s="211">
        <f>O148*H148</f>
        <v>2.3199999999999998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AR148" s="213" t="s">
        <v>129</v>
      </c>
      <c r="AT148" s="213" t="s">
        <v>124</v>
      </c>
      <c r="AU148" s="213" t="s">
        <v>80</v>
      </c>
      <c r="AY148" s="112" t="s">
        <v>122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12" t="s">
        <v>78</v>
      </c>
      <c r="BK148" s="214">
        <f>ROUND(I148*H148,2)</f>
        <v>0</v>
      </c>
      <c r="BL148" s="112" t="s">
        <v>129</v>
      </c>
      <c r="BM148" s="213" t="s">
        <v>283</v>
      </c>
    </row>
    <row r="149" spans="2:65" s="223" customFormat="1">
      <c r="B149" s="215"/>
      <c r="C149" s="216"/>
      <c r="D149" s="217" t="s">
        <v>131</v>
      </c>
      <c r="E149" s="218" t="s">
        <v>1</v>
      </c>
      <c r="F149" s="219" t="s">
        <v>278</v>
      </c>
      <c r="G149" s="216"/>
      <c r="H149" s="218" t="s">
        <v>1</v>
      </c>
      <c r="I149" s="383"/>
      <c r="J149" s="216"/>
      <c r="K149" s="216"/>
      <c r="L149" s="99"/>
      <c r="M149" s="220"/>
      <c r="N149" s="221"/>
      <c r="O149" s="221"/>
      <c r="P149" s="221"/>
      <c r="Q149" s="221"/>
      <c r="R149" s="221"/>
      <c r="S149" s="221"/>
      <c r="T149" s="222"/>
      <c r="AT149" s="224" t="s">
        <v>131</v>
      </c>
      <c r="AU149" s="224" t="s">
        <v>80</v>
      </c>
      <c r="AV149" s="223" t="s">
        <v>78</v>
      </c>
      <c r="AW149" s="223" t="s">
        <v>29</v>
      </c>
      <c r="AX149" s="223" t="s">
        <v>73</v>
      </c>
      <c r="AY149" s="224" t="s">
        <v>122</v>
      </c>
    </row>
    <row r="150" spans="2:65" s="233" customFormat="1">
      <c r="B150" s="225"/>
      <c r="C150" s="226"/>
      <c r="D150" s="217" t="s">
        <v>131</v>
      </c>
      <c r="E150" s="227" t="s">
        <v>1</v>
      </c>
      <c r="F150" s="228" t="s">
        <v>78</v>
      </c>
      <c r="G150" s="226"/>
      <c r="H150" s="229">
        <v>1</v>
      </c>
      <c r="I150" s="384"/>
      <c r="J150" s="226"/>
      <c r="K150" s="226"/>
      <c r="L150" s="100"/>
      <c r="M150" s="230"/>
      <c r="N150" s="231"/>
      <c r="O150" s="231"/>
      <c r="P150" s="231"/>
      <c r="Q150" s="231"/>
      <c r="R150" s="231"/>
      <c r="S150" s="231"/>
      <c r="T150" s="232"/>
      <c r="AT150" s="234" t="s">
        <v>131</v>
      </c>
      <c r="AU150" s="234" t="s">
        <v>80</v>
      </c>
      <c r="AV150" s="233" t="s">
        <v>80</v>
      </c>
      <c r="AW150" s="233" t="s">
        <v>29</v>
      </c>
      <c r="AX150" s="233" t="s">
        <v>73</v>
      </c>
      <c r="AY150" s="234" t="s">
        <v>122</v>
      </c>
    </row>
    <row r="151" spans="2:65" s="243" customFormat="1">
      <c r="B151" s="235"/>
      <c r="C151" s="236"/>
      <c r="D151" s="217" t="s">
        <v>131</v>
      </c>
      <c r="E151" s="237" t="s">
        <v>1</v>
      </c>
      <c r="F151" s="238" t="s">
        <v>134</v>
      </c>
      <c r="G151" s="236"/>
      <c r="H151" s="239">
        <v>1</v>
      </c>
      <c r="I151" s="385"/>
      <c r="J151" s="236"/>
      <c r="K151" s="236"/>
      <c r="L151" s="101"/>
      <c r="M151" s="240"/>
      <c r="N151" s="241"/>
      <c r="O151" s="241"/>
      <c r="P151" s="241"/>
      <c r="Q151" s="241"/>
      <c r="R151" s="241"/>
      <c r="S151" s="241"/>
      <c r="T151" s="242"/>
      <c r="AT151" s="244" t="s">
        <v>131</v>
      </c>
      <c r="AU151" s="244" t="s">
        <v>80</v>
      </c>
      <c r="AV151" s="243" t="s">
        <v>129</v>
      </c>
      <c r="AW151" s="243" t="s">
        <v>29</v>
      </c>
      <c r="AX151" s="243" t="s">
        <v>78</v>
      </c>
      <c r="AY151" s="244" t="s">
        <v>122</v>
      </c>
    </row>
    <row r="152" spans="2:65" s="119" customFormat="1" ht="24" customHeight="1">
      <c r="B152" s="147"/>
      <c r="C152" s="102" t="s">
        <v>154</v>
      </c>
      <c r="D152" s="102" t="s">
        <v>124</v>
      </c>
      <c r="E152" s="103" t="s">
        <v>284</v>
      </c>
      <c r="F152" s="104" t="s">
        <v>285</v>
      </c>
      <c r="G152" s="105" t="s">
        <v>187</v>
      </c>
      <c r="H152" s="106">
        <v>12.25</v>
      </c>
      <c r="I152" s="282"/>
      <c r="J152" s="107">
        <f>ROUND(I152*H152,2)</f>
        <v>0</v>
      </c>
      <c r="K152" s="104" t="s">
        <v>128</v>
      </c>
      <c r="L152" s="98"/>
      <c r="M152" s="209" t="s">
        <v>1</v>
      </c>
      <c r="N152" s="210" t="s">
        <v>38</v>
      </c>
      <c r="O152" s="211">
        <v>1.43</v>
      </c>
      <c r="P152" s="211">
        <f>O152*H152</f>
        <v>17.517499999999998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AR152" s="213" t="s">
        <v>129</v>
      </c>
      <c r="AT152" s="213" t="s">
        <v>124</v>
      </c>
      <c r="AU152" s="213" t="s">
        <v>80</v>
      </c>
      <c r="AY152" s="112" t="s">
        <v>122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12" t="s">
        <v>78</v>
      </c>
      <c r="BK152" s="214">
        <f>ROUND(I152*H152,2)</f>
        <v>0</v>
      </c>
      <c r="BL152" s="112" t="s">
        <v>129</v>
      </c>
      <c r="BM152" s="213" t="s">
        <v>286</v>
      </c>
    </row>
    <row r="153" spans="2:65" s="223" customFormat="1">
      <c r="B153" s="215"/>
      <c r="C153" s="216"/>
      <c r="D153" s="217" t="s">
        <v>131</v>
      </c>
      <c r="E153" s="218" t="s">
        <v>1</v>
      </c>
      <c r="F153" s="219" t="s">
        <v>287</v>
      </c>
      <c r="G153" s="216"/>
      <c r="H153" s="218" t="s">
        <v>1</v>
      </c>
      <c r="I153" s="383"/>
      <c r="J153" s="216"/>
      <c r="K153" s="216"/>
      <c r="L153" s="99"/>
      <c r="M153" s="220"/>
      <c r="N153" s="221"/>
      <c r="O153" s="221"/>
      <c r="P153" s="221"/>
      <c r="Q153" s="221"/>
      <c r="R153" s="221"/>
      <c r="S153" s="221"/>
      <c r="T153" s="222"/>
      <c r="AT153" s="224" t="s">
        <v>131</v>
      </c>
      <c r="AU153" s="224" t="s">
        <v>80</v>
      </c>
      <c r="AV153" s="223" t="s">
        <v>78</v>
      </c>
      <c r="AW153" s="223" t="s">
        <v>29</v>
      </c>
      <c r="AX153" s="223" t="s">
        <v>73</v>
      </c>
      <c r="AY153" s="224" t="s">
        <v>122</v>
      </c>
    </row>
    <row r="154" spans="2:65" s="233" customFormat="1">
      <c r="B154" s="225"/>
      <c r="C154" s="226"/>
      <c r="D154" s="217" t="s">
        <v>131</v>
      </c>
      <c r="E154" s="227" t="s">
        <v>1</v>
      </c>
      <c r="F154" s="228" t="s">
        <v>288</v>
      </c>
      <c r="G154" s="226"/>
      <c r="H154" s="229">
        <v>12.25</v>
      </c>
      <c r="I154" s="384"/>
      <c r="J154" s="226"/>
      <c r="K154" s="226"/>
      <c r="L154" s="100"/>
      <c r="M154" s="230"/>
      <c r="N154" s="231"/>
      <c r="O154" s="231"/>
      <c r="P154" s="231"/>
      <c r="Q154" s="231"/>
      <c r="R154" s="231"/>
      <c r="S154" s="231"/>
      <c r="T154" s="232"/>
      <c r="AT154" s="234" t="s">
        <v>131</v>
      </c>
      <c r="AU154" s="234" t="s">
        <v>80</v>
      </c>
      <c r="AV154" s="233" t="s">
        <v>80</v>
      </c>
      <c r="AW154" s="233" t="s">
        <v>29</v>
      </c>
      <c r="AX154" s="233" t="s">
        <v>73</v>
      </c>
      <c r="AY154" s="234" t="s">
        <v>122</v>
      </c>
    </row>
    <row r="155" spans="2:65" s="243" customFormat="1">
      <c r="B155" s="235"/>
      <c r="C155" s="236"/>
      <c r="D155" s="217" t="s">
        <v>131</v>
      </c>
      <c r="E155" s="237" t="s">
        <v>1</v>
      </c>
      <c r="F155" s="238" t="s">
        <v>134</v>
      </c>
      <c r="G155" s="236"/>
      <c r="H155" s="239">
        <v>12.25</v>
      </c>
      <c r="I155" s="385"/>
      <c r="J155" s="236"/>
      <c r="K155" s="236"/>
      <c r="L155" s="101"/>
      <c r="M155" s="240"/>
      <c r="N155" s="241"/>
      <c r="O155" s="241"/>
      <c r="P155" s="241"/>
      <c r="Q155" s="241"/>
      <c r="R155" s="241"/>
      <c r="S155" s="241"/>
      <c r="T155" s="242"/>
      <c r="AT155" s="244" t="s">
        <v>131</v>
      </c>
      <c r="AU155" s="244" t="s">
        <v>80</v>
      </c>
      <c r="AV155" s="243" t="s">
        <v>129</v>
      </c>
      <c r="AW155" s="243" t="s">
        <v>29</v>
      </c>
      <c r="AX155" s="243" t="s">
        <v>78</v>
      </c>
      <c r="AY155" s="244" t="s">
        <v>122</v>
      </c>
    </row>
    <row r="156" spans="2:65" s="119" customFormat="1" ht="24" customHeight="1">
      <c r="B156" s="147"/>
      <c r="C156" s="102" t="s">
        <v>158</v>
      </c>
      <c r="D156" s="102" t="s">
        <v>124</v>
      </c>
      <c r="E156" s="103" t="s">
        <v>289</v>
      </c>
      <c r="F156" s="104" t="s">
        <v>290</v>
      </c>
      <c r="G156" s="105" t="s">
        <v>187</v>
      </c>
      <c r="H156" s="106">
        <v>1.2250000000000001</v>
      </c>
      <c r="I156" s="282"/>
      <c r="J156" s="107">
        <f>ROUND(I156*H156,2)</f>
        <v>0</v>
      </c>
      <c r="K156" s="104" t="s">
        <v>128</v>
      </c>
      <c r="L156" s="98"/>
      <c r="M156" s="209" t="s">
        <v>1</v>
      </c>
      <c r="N156" s="210" t="s">
        <v>38</v>
      </c>
      <c r="O156" s="211">
        <v>0.1</v>
      </c>
      <c r="P156" s="211">
        <f>O156*H156</f>
        <v>0.12250000000000001</v>
      </c>
      <c r="Q156" s="211">
        <v>0</v>
      </c>
      <c r="R156" s="211">
        <f>Q156*H156</f>
        <v>0</v>
      </c>
      <c r="S156" s="211">
        <v>0</v>
      </c>
      <c r="T156" s="212">
        <f>S156*H156</f>
        <v>0</v>
      </c>
      <c r="AR156" s="213" t="s">
        <v>129</v>
      </c>
      <c r="AT156" s="213" t="s">
        <v>124</v>
      </c>
      <c r="AU156" s="213" t="s">
        <v>80</v>
      </c>
      <c r="AY156" s="112" t="s">
        <v>122</v>
      </c>
      <c r="BE156" s="214">
        <f>IF(N156="základní",J156,0)</f>
        <v>0</v>
      </c>
      <c r="BF156" s="214">
        <f>IF(N156="snížená",J156,0)</f>
        <v>0</v>
      </c>
      <c r="BG156" s="214">
        <f>IF(N156="zákl. přenesená",J156,0)</f>
        <v>0</v>
      </c>
      <c r="BH156" s="214">
        <f>IF(N156="sníž. přenesená",J156,0)</f>
        <v>0</v>
      </c>
      <c r="BI156" s="214">
        <f>IF(N156="nulová",J156,0)</f>
        <v>0</v>
      </c>
      <c r="BJ156" s="112" t="s">
        <v>78</v>
      </c>
      <c r="BK156" s="214">
        <f>ROUND(I156*H156,2)</f>
        <v>0</v>
      </c>
      <c r="BL156" s="112" t="s">
        <v>129</v>
      </c>
      <c r="BM156" s="213" t="s">
        <v>291</v>
      </c>
    </row>
    <row r="157" spans="2:65" s="223" customFormat="1" ht="22.5">
      <c r="B157" s="215"/>
      <c r="C157" s="216"/>
      <c r="D157" s="217" t="s">
        <v>131</v>
      </c>
      <c r="E157" s="218" t="s">
        <v>1</v>
      </c>
      <c r="F157" s="219" t="s">
        <v>292</v>
      </c>
      <c r="G157" s="216"/>
      <c r="H157" s="218" t="s">
        <v>1</v>
      </c>
      <c r="I157" s="383"/>
      <c r="J157" s="216"/>
      <c r="K157" s="216"/>
      <c r="L157" s="99"/>
      <c r="M157" s="220"/>
      <c r="N157" s="221"/>
      <c r="O157" s="221"/>
      <c r="P157" s="221"/>
      <c r="Q157" s="221"/>
      <c r="R157" s="221"/>
      <c r="S157" s="221"/>
      <c r="T157" s="222"/>
      <c r="AT157" s="224" t="s">
        <v>131</v>
      </c>
      <c r="AU157" s="224" t="s">
        <v>80</v>
      </c>
      <c r="AV157" s="223" t="s">
        <v>78</v>
      </c>
      <c r="AW157" s="223" t="s">
        <v>29</v>
      </c>
      <c r="AX157" s="223" t="s">
        <v>73</v>
      </c>
      <c r="AY157" s="224" t="s">
        <v>122</v>
      </c>
    </row>
    <row r="158" spans="2:65" s="233" customFormat="1">
      <c r="B158" s="225"/>
      <c r="C158" s="226"/>
      <c r="D158" s="217" t="s">
        <v>131</v>
      </c>
      <c r="E158" s="227" t="s">
        <v>1</v>
      </c>
      <c r="F158" s="228" t="s">
        <v>276</v>
      </c>
      <c r="G158" s="226"/>
      <c r="H158" s="229">
        <v>1.2250000000000001</v>
      </c>
      <c r="I158" s="384"/>
      <c r="J158" s="226"/>
      <c r="K158" s="226"/>
      <c r="L158" s="100"/>
      <c r="M158" s="230"/>
      <c r="N158" s="231"/>
      <c r="O158" s="231"/>
      <c r="P158" s="231"/>
      <c r="Q158" s="231"/>
      <c r="R158" s="231"/>
      <c r="S158" s="231"/>
      <c r="T158" s="232"/>
      <c r="AT158" s="234" t="s">
        <v>131</v>
      </c>
      <c r="AU158" s="234" t="s">
        <v>80</v>
      </c>
      <c r="AV158" s="233" t="s">
        <v>80</v>
      </c>
      <c r="AW158" s="233" t="s">
        <v>29</v>
      </c>
      <c r="AX158" s="233" t="s">
        <v>73</v>
      </c>
      <c r="AY158" s="234" t="s">
        <v>122</v>
      </c>
    </row>
    <row r="159" spans="2:65" s="243" customFormat="1">
      <c r="B159" s="235"/>
      <c r="C159" s="236"/>
      <c r="D159" s="217" t="s">
        <v>131</v>
      </c>
      <c r="E159" s="237" t="s">
        <v>1</v>
      </c>
      <c r="F159" s="238" t="s">
        <v>134</v>
      </c>
      <c r="G159" s="236"/>
      <c r="H159" s="239">
        <v>1.2250000000000001</v>
      </c>
      <c r="I159" s="385"/>
      <c r="J159" s="236"/>
      <c r="K159" s="236"/>
      <c r="L159" s="101"/>
      <c r="M159" s="240"/>
      <c r="N159" s="241"/>
      <c r="O159" s="241"/>
      <c r="P159" s="241"/>
      <c r="Q159" s="241"/>
      <c r="R159" s="241"/>
      <c r="S159" s="241"/>
      <c r="T159" s="242"/>
      <c r="AT159" s="244" t="s">
        <v>131</v>
      </c>
      <c r="AU159" s="244" t="s">
        <v>80</v>
      </c>
      <c r="AV159" s="243" t="s">
        <v>129</v>
      </c>
      <c r="AW159" s="243" t="s">
        <v>29</v>
      </c>
      <c r="AX159" s="243" t="s">
        <v>78</v>
      </c>
      <c r="AY159" s="244" t="s">
        <v>122</v>
      </c>
    </row>
    <row r="160" spans="2:65" s="119" customFormat="1" ht="24" customHeight="1">
      <c r="B160" s="147"/>
      <c r="C160" s="102" t="s">
        <v>163</v>
      </c>
      <c r="D160" s="102" t="s">
        <v>124</v>
      </c>
      <c r="E160" s="103" t="s">
        <v>673</v>
      </c>
      <c r="F160" s="104" t="s">
        <v>674</v>
      </c>
      <c r="G160" s="105" t="s">
        <v>187</v>
      </c>
      <c r="H160" s="106">
        <v>102</v>
      </c>
      <c r="I160" s="282"/>
      <c r="J160" s="107">
        <f>ROUND(I160*H160,2)</f>
        <v>0</v>
      </c>
      <c r="K160" s="104" t="s">
        <v>128</v>
      </c>
      <c r="L160" s="97"/>
      <c r="M160" s="209" t="s">
        <v>1</v>
      </c>
      <c r="N160" s="210" t="s">
        <v>38</v>
      </c>
      <c r="O160" s="211">
        <v>8.3000000000000004E-2</v>
      </c>
      <c r="P160" s="211">
        <f>O160*H160</f>
        <v>8.4660000000000011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AR160" s="213" t="s">
        <v>129</v>
      </c>
      <c r="AT160" s="213" t="s">
        <v>124</v>
      </c>
      <c r="AU160" s="213" t="s">
        <v>80</v>
      </c>
      <c r="AY160" s="112" t="s">
        <v>122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12" t="s">
        <v>78</v>
      </c>
      <c r="BK160" s="214">
        <f>ROUND(I160*H160,2)</f>
        <v>0</v>
      </c>
      <c r="BL160" s="112" t="s">
        <v>129</v>
      </c>
      <c r="BM160" s="213" t="s">
        <v>295</v>
      </c>
    </row>
    <row r="161" spans="2:65" s="223" customFormat="1">
      <c r="B161" s="215"/>
      <c r="C161" s="216"/>
      <c r="D161" s="217" t="s">
        <v>131</v>
      </c>
      <c r="E161" s="218" t="s">
        <v>1</v>
      </c>
      <c r="F161" s="219" t="s">
        <v>296</v>
      </c>
      <c r="G161" s="216"/>
      <c r="H161" s="218" t="s">
        <v>1</v>
      </c>
      <c r="I161" s="383"/>
      <c r="J161" s="216"/>
      <c r="K161" s="216"/>
      <c r="L161" s="97"/>
      <c r="M161" s="220"/>
      <c r="N161" s="221"/>
      <c r="O161" s="221"/>
      <c r="P161" s="221"/>
      <c r="Q161" s="221"/>
      <c r="R161" s="221"/>
      <c r="S161" s="221"/>
      <c r="T161" s="222"/>
      <c r="AT161" s="224" t="s">
        <v>131</v>
      </c>
      <c r="AU161" s="224" t="s">
        <v>80</v>
      </c>
      <c r="AV161" s="223" t="s">
        <v>78</v>
      </c>
      <c r="AW161" s="223" t="s">
        <v>29</v>
      </c>
      <c r="AX161" s="223" t="s">
        <v>73</v>
      </c>
      <c r="AY161" s="224" t="s">
        <v>122</v>
      </c>
    </row>
    <row r="162" spans="2:65" s="233" customFormat="1">
      <c r="B162" s="225"/>
      <c r="C162" s="226"/>
      <c r="D162" s="217" t="s">
        <v>131</v>
      </c>
      <c r="E162" s="227" t="s">
        <v>1</v>
      </c>
      <c r="F162" s="228" t="s">
        <v>266</v>
      </c>
      <c r="G162" s="226"/>
      <c r="H162" s="229">
        <v>102</v>
      </c>
      <c r="I162" s="384"/>
      <c r="J162" s="226"/>
      <c r="K162" s="226"/>
      <c r="L162" s="97"/>
      <c r="M162" s="230"/>
      <c r="N162" s="231"/>
      <c r="O162" s="231"/>
      <c r="P162" s="231"/>
      <c r="Q162" s="231"/>
      <c r="R162" s="231"/>
      <c r="S162" s="231"/>
      <c r="T162" s="232"/>
      <c r="AT162" s="234" t="s">
        <v>131</v>
      </c>
      <c r="AU162" s="234" t="s">
        <v>80</v>
      </c>
      <c r="AV162" s="233" t="s">
        <v>80</v>
      </c>
      <c r="AW162" s="233" t="s">
        <v>29</v>
      </c>
      <c r="AX162" s="233" t="s">
        <v>73</v>
      </c>
      <c r="AY162" s="234" t="s">
        <v>122</v>
      </c>
    </row>
    <row r="163" spans="2:65" s="243" customFormat="1">
      <c r="B163" s="235"/>
      <c r="C163" s="236"/>
      <c r="D163" s="217" t="s">
        <v>131</v>
      </c>
      <c r="E163" s="237" t="s">
        <v>1</v>
      </c>
      <c r="F163" s="238" t="s">
        <v>134</v>
      </c>
      <c r="G163" s="236"/>
      <c r="H163" s="239">
        <v>102</v>
      </c>
      <c r="I163" s="385"/>
      <c r="J163" s="236"/>
      <c r="K163" s="236"/>
      <c r="L163" s="97"/>
      <c r="M163" s="240"/>
      <c r="N163" s="241"/>
      <c r="O163" s="241"/>
      <c r="P163" s="241"/>
      <c r="Q163" s="241"/>
      <c r="R163" s="241"/>
      <c r="S163" s="241"/>
      <c r="T163" s="242"/>
      <c r="AT163" s="244" t="s">
        <v>131</v>
      </c>
      <c r="AU163" s="244" t="s">
        <v>80</v>
      </c>
      <c r="AV163" s="243" t="s">
        <v>129</v>
      </c>
      <c r="AW163" s="243" t="s">
        <v>29</v>
      </c>
      <c r="AX163" s="243" t="s">
        <v>78</v>
      </c>
      <c r="AY163" s="244" t="s">
        <v>122</v>
      </c>
    </row>
    <row r="164" spans="2:65" s="119" customFormat="1" ht="24" customHeight="1">
      <c r="B164" s="147"/>
      <c r="C164" s="102" t="s">
        <v>166</v>
      </c>
      <c r="D164" s="102" t="s">
        <v>124</v>
      </c>
      <c r="E164" s="103" t="s">
        <v>673</v>
      </c>
      <c r="F164" s="104" t="s">
        <v>674</v>
      </c>
      <c r="G164" s="105" t="s">
        <v>187</v>
      </c>
      <c r="H164" s="106">
        <v>152</v>
      </c>
      <c r="I164" s="282"/>
      <c r="J164" s="107">
        <f>ROUND(I164*H164,2)</f>
        <v>0</v>
      </c>
      <c r="K164" s="104" t="s">
        <v>128</v>
      </c>
      <c r="L164" s="97"/>
      <c r="M164" s="209" t="s">
        <v>1</v>
      </c>
      <c r="N164" s="210" t="s">
        <v>38</v>
      </c>
      <c r="O164" s="211">
        <v>8.3000000000000004E-2</v>
      </c>
      <c r="P164" s="211">
        <f>O164*H164</f>
        <v>12.616000000000001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AR164" s="213" t="s">
        <v>129</v>
      </c>
      <c r="AT164" s="213" t="s">
        <v>124</v>
      </c>
      <c r="AU164" s="213" t="s">
        <v>80</v>
      </c>
      <c r="AY164" s="112" t="s">
        <v>122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12" t="s">
        <v>78</v>
      </c>
      <c r="BK164" s="214">
        <f>ROUND(I164*H164,2)</f>
        <v>0</v>
      </c>
      <c r="BL164" s="112" t="s">
        <v>129</v>
      </c>
      <c r="BM164" s="213" t="s">
        <v>297</v>
      </c>
    </row>
    <row r="165" spans="2:65" s="223" customFormat="1">
      <c r="B165" s="215"/>
      <c r="C165" s="216"/>
      <c r="D165" s="217" t="s">
        <v>131</v>
      </c>
      <c r="E165" s="218" t="s">
        <v>1</v>
      </c>
      <c r="F165" s="219" t="s">
        <v>298</v>
      </c>
      <c r="G165" s="216"/>
      <c r="H165" s="218" t="s">
        <v>1</v>
      </c>
      <c r="I165" s="383"/>
      <c r="J165" s="216"/>
      <c r="K165" s="216"/>
      <c r="L165" s="97"/>
      <c r="M165" s="220"/>
      <c r="N165" s="221"/>
      <c r="O165" s="221"/>
      <c r="P165" s="221"/>
      <c r="Q165" s="221"/>
      <c r="R165" s="221"/>
      <c r="S165" s="221"/>
      <c r="T165" s="222"/>
      <c r="AT165" s="224" t="s">
        <v>131</v>
      </c>
      <c r="AU165" s="224" t="s">
        <v>80</v>
      </c>
      <c r="AV165" s="223" t="s">
        <v>78</v>
      </c>
      <c r="AW165" s="223" t="s">
        <v>29</v>
      </c>
      <c r="AX165" s="223" t="s">
        <v>73</v>
      </c>
      <c r="AY165" s="224" t="s">
        <v>122</v>
      </c>
    </row>
    <row r="166" spans="2:65" s="233" customFormat="1">
      <c r="B166" s="225"/>
      <c r="C166" s="226"/>
      <c r="D166" s="217" t="s">
        <v>131</v>
      </c>
      <c r="E166" s="227" t="s">
        <v>1</v>
      </c>
      <c r="F166" s="228" t="s">
        <v>299</v>
      </c>
      <c r="G166" s="226"/>
      <c r="H166" s="229">
        <v>152</v>
      </c>
      <c r="I166" s="384"/>
      <c r="J166" s="226"/>
      <c r="K166" s="226"/>
      <c r="L166" s="97"/>
      <c r="M166" s="230"/>
      <c r="N166" s="231"/>
      <c r="O166" s="231"/>
      <c r="P166" s="231"/>
      <c r="Q166" s="231"/>
      <c r="R166" s="231"/>
      <c r="S166" s="231"/>
      <c r="T166" s="232"/>
      <c r="AT166" s="234" t="s">
        <v>131</v>
      </c>
      <c r="AU166" s="234" t="s">
        <v>80</v>
      </c>
      <c r="AV166" s="233" t="s">
        <v>80</v>
      </c>
      <c r="AW166" s="233" t="s">
        <v>29</v>
      </c>
      <c r="AX166" s="233" t="s">
        <v>73</v>
      </c>
      <c r="AY166" s="234" t="s">
        <v>122</v>
      </c>
    </row>
    <row r="167" spans="2:65" s="243" customFormat="1">
      <c r="B167" s="235"/>
      <c r="C167" s="236"/>
      <c r="D167" s="217" t="s">
        <v>131</v>
      </c>
      <c r="E167" s="237" t="s">
        <v>1</v>
      </c>
      <c r="F167" s="238" t="s">
        <v>134</v>
      </c>
      <c r="G167" s="236"/>
      <c r="H167" s="239">
        <v>152</v>
      </c>
      <c r="I167" s="385"/>
      <c r="J167" s="236"/>
      <c r="K167" s="236"/>
      <c r="L167" s="97"/>
      <c r="M167" s="240"/>
      <c r="N167" s="241"/>
      <c r="O167" s="241"/>
      <c r="P167" s="241"/>
      <c r="Q167" s="241"/>
      <c r="R167" s="241"/>
      <c r="S167" s="241"/>
      <c r="T167" s="242"/>
      <c r="AT167" s="244" t="s">
        <v>131</v>
      </c>
      <c r="AU167" s="244" t="s">
        <v>80</v>
      </c>
      <c r="AV167" s="243" t="s">
        <v>129</v>
      </c>
      <c r="AW167" s="243" t="s">
        <v>29</v>
      </c>
      <c r="AX167" s="243" t="s">
        <v>78</v>
      </c>
      <c r="AY167" s="244" t="s">
        <v>122</v>
      </c>
    </row>
    <row r="168" spans="2:65" s="119" customFormat="1" ht="24" customHeight="1">
      <c r="B168" s="147"/>
      <c r="C168" s="102" t="s">
        <v>172</v>
      </c>
      <c r="D168" s="102" t="s">
        <v>124</v>
      </c>
      <c r="E168" s="103" t="s">
        <v>673</v>
      </c>
      <c r="F168" s="104" t="s">
        <v>674</v>
      </c>
      <c r="G168" s="105" t="s">
        <v>187</v>
      </c>
      <c r="H168" s="106">
        <v>12.25</v>
      </c>
      <c r="I168" s="282"/>
      <c r="J168" s="107">
        <f>ROUND(I168*H168,2)</f>
        <v>0</v>
      </c>
      <c r="K168" s="104" t="s">
        <v>128</v>
      </c>
      <c r="L168" s="97"/>
      <c r="M168" s="209" t="s">
        <v>1</v>
      </c>
      <c r="N168" s="210" t="s">
        <v>38</v>
      </c>
      <c r="O168" s="211">
        <v>8.3000000000000004E-2</v>
      </c>
      <c r="P168" s="211">
        <f>O168*H168</f>
        <v>1.01675</v>
      </c>
      <c r="Q168" s="211">
        <v>0</v>
      </c>
      <c r="R168" s="211">
        <f>Q168*H168</f>
        <v>0</v>
      </c>
      <c r="S168" s="211">
        <v>0</v>
      </c>
      <c r="T168" s="212">
        <f>S168*H168</f>
        <v>0</v>
      </c>
      <c r="AR168" s="213" t="s">
        <v>129</v>
      </c>
      <c r="AT168" s="213" t="s">
        <v>124</v>
      </c>
      <c r="AU168" s="213" t="s">
        <v>80</v>
      </c>
      <c r="AY168" s="112" t="s">
        <v>122</v>
      </c>
      <c r="BE168" s="214">
        <f>IF(N168="základní",J168,0)</f>
        <v>0</v>
      </c>
      <c r="BF168" s="214">
        <f>IF(N168="snížená",J168,0)</f>
        <v>0</v>
      </c>
      <c r="BG168" s="214">
        <f>IF(N168="zákl. přenesená",J168,0)</f>
        <v>0</v>
      </c>
      <c r="BH168" s="214">
        <f>IF(N168="sníž. přenesená",J168,0)</f>
        <v>0</v>
      </c>
      <c r="BI168" s="214">
        <f>IF(N168="nulová",J168,0)</f>
        <v>0</v>
      </c>
      <c r="BJ168" s="112" t="s">
        <v>78</v>
      </c>
      <c r="BK168" s="214">
        <f>ROUND(I168*H168,2)</f>
        <v>0</v>
      </c>
      <c r="BL168" s="112" t="s">
        <v>129</v>
      </c>
      <c r="BM168" s="213" t="s">
        <v>300</v>
      </c>
    </row>
    <row r="169" spans="2:65" s="223" customFormat="1">
      <c r="B169" s="215"/>
      <c r="C169" s="216"/>
      <c r="D169" s="217" t="s">
        <v>131</v>
      </c>
      <c r="E169" s="218" t="s">
        <v>1</v>
      </c>
      <c r="F169" s="219" t="s">
        <v>287</v>
      </c>
      <c r="G169" s="216"/>
      <c r="H169" s="218" t="s">
        <v>1</v>
      </c>
      <c r="I169" s="383"/>
      <c r="J169" s="216"/>
      <c r="K169" s="216"/>
      <c r="L169" s="97"/>
      <c r="M169" s="220"/>
      <c r="N169" s="221"/>
      <c r="O169" s="221"/>
      <c r="P169" s="221"/>
      <c r="Q169" s="221"/>
      <c r="R169" s="221"/>
      <c r="S169" s="221"/>
      <c r="T169" s="222"/>
      <c r="AT169" s="224" t="s">
        <v>131</v>
      </c>
      <c r="AU169" s="224" t="s">
        <v>80</v>
      </c>
      <c r="AV169" s="223" t="s">
        <v>78</v>
      </c>
      <c r="AW169" s="223" t="s">
        <v>29</v>
      </c>
      <c r="AX169" s="223" t="s">
        <v>73</v>
      </c>
      <c r="AY169" s="224" t="s">
        <v>122</v>
      </c>
    </row>
    <row r="170" spans="2:65" s="233" customFormat="1">
      <c r="B170" s="225"/>
      <c r="C170" s="226"/>
      <c r="D170" s="217" t="s">
        <v>131</v>
      </c>
      <c r="E170" s="227" t="s">
        <v>1</v>
      </c>
      <c r="F170" s="228" t="s">
        <v>301</v>
      </c>
      <c r="G170" s="226"/>
      <c r="H170" s="229">
        <v>12.25</v>
      </c>
      <c r="I170" s="384"/>
      <c r="J170" s="226"/>
      <c r="K170" s="226"/>
      <c r="L170" s="97"/>
      <c r="M170" s="230"/>
      <c r="N170" s="231"/>
      <c r="O170" s="231"/>
      <c r="P170" s="231"/>
      <c r="Q170" s="231"/>
      <c r="R170" s="231"/>
      <c r="S170" s="231"/>
      <c r="T170" s="232"/>
      <c r="AT170" s="234" t="s">
        <v>131</v>
      </c>
      <c r="AU170" s="234" t="s">
        <v>80</v>
      </c>
      <c r="AV170" s="233" t="s">
        <v>80</v>
      </c>
      <c r="AW170" s="233" t="s">
        <v>29</v>
      </c>
      <c r="AX170" s="233" t="s">
        <v>73</v>
      </c>
      <c r="AY170" s="234" t="s">
        <v>122</v>
      </c>
    </row>
    <row r="171" spans="2:65" s="243" customFormat="1">
      <c r="B171" s="235"/>
      <c r="C171" s="236"/>
      <c r="D171" s="217" t="s">
        <v>131</v>
      </c>
      <c r="E171" s="237" t="s">
        <v>1</v>
      </c>
      <c r="F171" s="238" t="s">
        <v>134</v>
      </c>
      <c r="G171" s="236"/>
      <c r="H171" s="239">
        <v>12.25</v>
      </c>
      <c r="I171" s="385"/>
      <c r="J171" s="236"/>
      <c r="K171" s="236"/>
      <c r="L171" s="97"/>
      <c r="M171" s="240"/>
      <c r="N171" s="241"/>
      <c r="O171" s="241"/>
      <c r="P171" s="241"/>
      <c r="Q171" s="241"/>
      <c r="R171" s="241"/>
      <c r="S171" s="241"/>
      <c r="T171" s="242"/>
      <c r="AT171" s="244" t="s">
        <v>131</v>
      </c>
      <c r="AU171" s="244" t="s">
        <v>80</v>
      </c>
      <c r="AV171" s="243" t="s">
        <v>129</v>
      </c>
      <c r="AW171" s="243" t="s">
        <v>29</v>
      </c>
      <c r="AX171" s="243" t="s">
        <v>78</v>
      </c>
      <c r="AY171" s="244" t="s">
        <v>122</v>
      </c>
    </row>
    <row r="172" spans="2:65" s="119" customFormat="1" ht="16.5" customHeight="1">
      <c r="B172" s="147"/>
      <c r="C172" s="102" t="s">
        <v>8</v>
      </c>
      <c r="D172" s="102" t="s">
        <v>124</v>
      </c>
      <c r="E172" s="103" t="s">
        <v>196</v>
      </c>
      <c r="F172" s="104" t="s">
        <v>197</v>
      </c>
      <c r="G172" s="105" t="s">
        <v>187</v>
      </c>
      <c r="H172" s="106">
        <v>152</v>
      </c>
      <c r="I172" s="282"/>
      <c r="J172" s="107">
        <f>ROUND(I172*H172,2)</f>
        <v>0</v>
      </c>
      <c r="K172" s="104" t="s">
        <v>128</v>
      </c>
      <c r="L172" s="98"/>
      <c r="M172" s="209" t="s">
        <v>1</v>
      </c>
      <c r="N172" s="210" t="s">
        <v>38</v>
      </c>
      <c r="O172" s="211">
        <v>9.7000000000000003E-2</v>
      </c>
      <c r="P172" s="211">
        <f>O172*H172</f>
        <v>14.744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AR172" s="213" t="s">
        <v>129</v>
      </c>
      <c r="AT172" s="213" t="s">
        <v>124</v>
      </c>
      <c r="AU172" s="213" t="s">
        <v>80</v>
      </c>
      <c r="AY172" s="112" t="s">
        <v>122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12" t="s">
        <v>78</v>
      </c>
      <c r="BK172" s="214">
        <f>ROUND(I172*H172,2)</f>
        <v>0</v>
      </c>
      <c r="BL172" s="112" t="s">
        <v>129</v>
      </c>
      <c r="BM172" s="213" t="s">
        <v>304</v>
      </c>
    </row>
    <row r="173" spans="2:65" s="223" customFormat="1">
      <c r="B173" s="215"/>
      <c r="C173" s="216"/>
      <c r="D173" s="217" t="s">
        <v>131</v>
      </c>
      <c r="E173" s="218" t="s">
        <v>1</v>
      </c>
      <c r="F173" s="219" t="s">
        <v>305</v>
      </c>
      <c r="G173" s="216"/>
      <c r="H173" s="218" t="s">
        <v>1</v>
      </c>
      <c r="I173" s="383"/>
      <c r="J173" s="216"/>
      <c r="K173" s="216"/>
      <c r="L173" s="99"/>
      <c r="M173" s="220"/>
      <c r="N173" s="221"/>
      <c r="O173" s="221"/>
      <c r="P173" s="221"/>
      <c r="Q173" s="221"/>
      <c r="R173" s="221"/>
      <c r="S173" s="221"/>
      <c r="T173" s="222"/>
      <c r="AT173" s="224" t="s">
        <v>131</v>
      </c>
      <c r="AU173" s="224" t="s">
        <v>80</v>
      </c>
      <c r="AV173" s="223" t="s">
        <v>78</v>
      </c>
      <c r="AW173" s="223" t="s">
        <v>29</v>
      </c>
      <c r="AX173" s="223" t="s">
        <v>73</v>
      </c>
      <c r="AY173" s="224" t="s">
        <v>122</v>
      </c>
    </row>
    <row r="174" spans="2:65" s="233" customFormat="1">
      <c r="B174" s="225"/>
      <c r="C174" s="226"/>
      <c r="D174" s="217" t="s">
        <v>131</v>
      </c>
      <c r="E174" s="227" t="s">
        <v>1</v>
      </c>
      <c r="F174" s="228" t="s">
        <v>299</v>
      </c>
      <c r="G174" s="226"/>
      <c r="H174" s="229">
        <v>152</v>
      </c>
      <c r="I174" s="384"/>
      <c r="J174" s="226"/>
      <c r="K174" s="226"/>
      <c r="L174" s="100"/>
      <c r="M174" s="230"/>
      <c r="N174" s="231"/>
      <c r="O174" s="231"/>
      <c r="P174" s="231"/>
      <c r="Q174" s="231"/>
      <c r="R174" s="231"/>
      <c r="S174" s="231"/>
      <c r="T174" s="232"/>
      <c r="AT174" s="234" t="s">
        <v>131</v>
      </c>
      <c r="AU174" s="234" t="s">
        <v>80</v>
      </c>
      <c r="AV174" s="233" t="s">
        <v>80</v>
      </c>
      <c r="AW174" s="233" t="s">
        <v>29</v>
      </c>
      <c r="AX174" s="233" t="s">
        <v>73</v>
      </c>
      <c r="AY174" s="234" t="s">
        <v>122</v>
      </c>
    </row>
    <row r="175" spans="2:65" s="243" customFormat="1">
      <c r="B175" s="235"/>
      <c r="C175" s="236"/>
      <c r="D175" s="217" t="s">
        <v>131</v>
      </c>
      <c r="E175" s="237" t="s">
        <v>1</v>
      </c>
      <c r="F175" s="238" t="s">
        <v>134</v>
      </c>
      <c r="G175" s="236"/>
      <c r="H175" s="239">
        <v>152</v>
      </c>
      <c r="I175" s="385"/>
      <c r="J175" s="236"/>
      <c r="K175" s="236"/>
      <c r="L175" s="101"/>
      <c r="M175" s="240"/>
      <c r="N175" s="241"/>
      <c r="O175" s="241"/>
      <c r="P175" s="241"/>
      <c r="Q175" s="241"/>
      <c r="R175" s="241"/>
      <c r="S175" s="241"/>
      <c r="T175" s="242"/>
      <c r="AT175" s="244" t="s">
        <v>131</v>
      </c>
      <c r="AU175" s="244" t="s">
        <v>80</v>
      </c>
      <c r="AV175" s="243" t="s">
        <v>129</v>
      </c>
      <c r="AW175" s="243" t="s">
        <v>29</v>
      </c>
      <c r="AX175" s="243" t="s">
        <v>78</v>
      </c>
      <c r="AY175" s="244" t="s">
        <v>122</v>
      </c>
    </row>
    <row r="176" spans="2:65" s="119" customFormat="1" ht="24" customHeight="1">
      <c r="B176" s="147"/>
      <c r="C176" s="102" t="s">
        <v>201</v>
      </c>
      <c r="D176" s="102" t="s">
        <v>124</v>
      </c>
      <c r="E176" s="103" t="s">
        <v>306</v>
      </c>
      <c r="F176" s="104" t="s">
        <v>307</v>
      </c>
      <c r="G176" s="105" t="s">
        <v>187</v>
      </c>
      <c r="H176" s="106">
        <v>152</v>
      </c>
      <c r="I176" s="282"/>
      <c r="J176" s="107">
        <f>ROUND(I176*H176,2)</f>
        <v>0</v>
      </c>
      <c r="K176" s="104" t="s">
        <v>128</v>
      </c>
      <c r="L176" s="98"/>
      <c r="M176" s="209" t="s">
        <v>1</v>
      </c>
      <c r="N176" s="210" t="s">
        <v>38</v>
      </c>
      <c r="O176" s="211">
        <v>5.3999999999999999E-2</v>
      </c>
      <c r="P176" s="211">
        <f>O176*H176</f>
        <v>8.2080000000000002</v>
      </c>
      <c r="Q176" s="211">
        <v>0</v>
      </c>
      <c r="R176" s="211">
        <f>Q176*H176</f>
        <v>0</v>
      </c>
      <c r="S176" s="211">
        <v>0</v>
      </c>
      <c r="T176" s="212">
        <f>S176*H176</f>
        <v>0</v>
      </c>
      <c r="AR176" s="213" t="s">
        <v>129</v>
      </c>
      <c r="AT176" s="213" t="s">
        <v>124</v>
      </c>
      <c r="AU176" s="213" t="s">
        <v>80</v>
      </c>
      <c r="AY176" s="112" t="s">
        <v>122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12" t="s">
        <v>78</v>
      </c>
      <c r="BK176" s="214">
        <f>ROUND(I176*H176,2)</f>
        <v>0</v>
      </c>
      <c r="BL176" s="112" t="s">
        <v>129</v>
      </c>
      <c r="BM176" s="213" t="s">
        <v>308</v>
      </c>
    </row>
    <row r="177" spans="2:65" s="223" customFormat="1">
      <c r="B177" s="215"/>
      <c r="C177" s="216"/>
      <c r="D177" s="217" t="s">
        <v>131</v>
      </c>
      <c r="E177" s="218" t="s">
        <v>1</v>
      </c>
      <c r="F177" s="219" t="s">
        <v>309</v>
      </c>
      <c r="G177" s="216"/>
      <c r="H177" s="218" t="s">
        <v>1</v>
      </c>
      <c r="I177" s="383"/>
      <c r="J177" s="216"/>
      <c r="K177" s="216"/>
      <c r="L177" s="99"/>
      <c r="M177" s="220"/>
      <c r="N177" s="221"/>
      <c r="O177" s="221"/>
      <c r="P177" s="221"/>
      <c r="Q177" s="221"/>
      <c r="R177" s="221"/>
      <c r="S177" s="221"/>
      <c r="T177" s="222"/>
      <c r="AT177" s="224" t="s">
        <v>131</v>
      </c>
      <c r="AU177" s="224" t="s">
        <v>80</v>
      </c>
      <c r="AV177" s="223" t="s">
        <v>78</v>
      </c>
      <c r="AW177" s="223" t="s">
        <v>29</v>
      </c>
      <c r="AX177" s="223" t="s">
        <v>73</v>
      </c>
      <c r="AY177" s="224" t="s">
        <v>122</v>
      </c>
    </row>
    <row r="178" spans="2:65" s="233" customFormat="1">
      <c r="B178" s="225"/>
      <c r="C178" s="226"/>
      <c r="D178" s="217" t="s">
        <v>131</v>
      </c>
      <c r="E178" s="227" t="s">
        <v>1</v>
      </c>
      <c r="F178" s="228" t="s">
        <v>299</v>
      </c>
      <c r="G178" s="226"/>
      <c r="H178" s="229">
        <v>152</v>
      </c>
      <c r="I178" s="384"/>
      <c r="J178" s="226"/>
      <c r="K178" s="226"/>
      <c r="L178" s="100"/>
      <c r="M178" s="230"/>
      <c r="N178" s="231"/>
      <c r="O178" s="231"/>
      <c r="P178" s="231"/>
      <c r="Q178" s="231"/>
      <c r="R178" s="231"/>
      <c r="S178" s="231"/>
      <c r="T178" s="232"/>
      <c r="AT178" s="234" t="s">
        <v>131</v>
      </c>
      <c r="AU178" s="234" t="s">
        <v>80</v>
      </c>
      <c r="AV178" s="233" t="s">
        <v>80</v>
      </c>
      <c r="AW178" s="233" t="s">
        <v>29</v>
      </c>
      <c r="AX178" s="233" t="s">
        <v>73</v>
      </c>
      <c r="AY178" s="234" t="s">
        <v>122</v>
      </c>
    </row>
    <row r="179" spans="2:65" s="243" customFormat="1">
      <c r="B179" s="235"/>
      <c r="C179" s="236"/>
      <c r="D179" s="217" t="s">
        <v>131</v>
      </c>
      <c r="E179" s="237" t="s">
        <v>1</v>
      </c>
      <c r="F179" s="238" t="s">
        <v>134</v>
      </c>
      <c r="G179" s="236"/>
      <c r="H179" s="239">
        <v>152</v>
      </c>
      <c r="I179" s="385"/>
      <c r="J179" s="236"/>
      <c r="K179" s="236"/>
      <c r="L179" s="101"/>
      <c r="M179" s="240"/>
      <c r="N179" s="241"/>
      <c r="O179" s="241"/>
      <c r="P179" s="241"/>
      <c r="Q179" s="241"/>
      <c r="R179" s="241"/>
      <c r="S179" s="241"/>
      <c r="T179" s="242"/>
      <c r="AT179" s="244" t="s">
        <v>131</v>
      </c>
      <c r="AU179" s="244" t="s">
        <v>80</v>
      </c>
      <c r="AV179" s="243" t="s">
        <v>129</v>
      </c>
      <c r="AW179" s="243" t="s">
        <v>29</v>
      </c>
      <c r="AX179" s="243" t="s">
        <v>78</v>
      </c>
      <c r="AY179" s="244" t="s">
        <v>122</v>
      </c>
    </row>
    <row r="180" spans="2:65" s="119" customFormat="1" ht="16.5" customHeight="1">
      <c r="B180" s="147"/>
      <c r="C180" s="248" t="s">
        <v>207</v>
      </c>
      <c r="D180" s="248" t="s">
        <v>310</v>
      </c>
      <c r="E180" s="249" t="s">
        <v>311</v>
      </c>
      <c r="F180" s="250" t="s">
        <v>312</v>
      </c>
      <c r="G180" s="251" t="s">
        <v>187</v>
      </c>
      <c r="H180" s="252">
        <v>152</v>
      </c>
      <c r="I180" s="288"/>
      <c r="J180" s="253">
        <f>ROUND(I180*H180,2)</f>
        <v>0</v>
      </c>
      <c r="K180" s="250" t="s">
        <v>1</v>
      </c>
      <c r="L180" s="254"/>
      <c r="M180" s="255" t="s">
        <v>1</v>
      </c>
      <c r="N180" s="256" t="s">
        <v>38</v>
      </c>
      <c r="O180" s="211">
        <v>0</v>
      </c>
      <c r="P180" s="211">
        <f>O180*H180</f>
        <v>0</v>
      </c>
      <c r="Q180" s="211">
        <v>0</v>
      </c>
      <c r="R180" s="211">
        <f>Q180*H180</f>
        <v>0</v>
      </c>
      <c r="S180" s="211">
        <v>0</v>
      </c>
      <c r="T180" s="212">
        <f>S180*H180</f>
        <v>0</v>
      </c>
      <c r="AR180" s="213" t="s">
        <v>158</v>
      </c>
      <c r="AT180" s="213" t="s">
        <v>310</v>
      </c>
      <c r="AU180" s="213" t="s">
        <v>80</v>
      </c>
      <c r="AY180" s="112" t="s">
        <v>122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12" t="s">
        <v>78</v>
      </c>
      <c r="BK180" s="214">
        <f>ROUND(I180*H180,2)</f>
        <v>0</v>
      </c>
      <c r="BL180" s="112" t="s">
        <v>129</v>
      </c>
      <c r="BM180" s="213" t="s">
        <v>313</v>
      </c>
    </row>
    <row r="181" spans="2:65" s="223" customFormat="1">
      <c r="B181" s="215"/>
      <c r="C181" s="216"/>
      <c r="D181" s="217" t="s">
        <v>131</v>
      </c>
      <c r="E181" s="218" t="s">
        <v>1</v>
      </c>
      <c r="F181" s="219" t="s">
        <v>309</v>
      </c>
      <c r="G181" s="216"/>
      <c r="H181" s="218" t="s">
        <v>1</v>
      </c>
      <c r="I181" s="383"/>
      <c r="J181" s="216"/>
      <c r="K181" s="216"/>
      <c r="L181" s="99"/>
      <c r="M181" s="220"/>
      <c r="N181" s="221"/>
      <c r="O181" s="221"/>
      <c r="P181" s="221"/>
      <c r="Q181" s="221"/>
      <c r="R181" s="221"/>
      <c r="S181" s="221"/>
      <c r="T181" s="222"/>
      <c r="AT181" s="224" t="s">
        <v>131</v>
      </c>
      <c r="AU181" s="224" t="s">
        <v>80</v>
      </c>
      <c r="AV181" s="223" t="s">
        <v>78</v>
      </c>
      <c r="AW181" s="223" t="s">
        <v>29</v>
      </c>
      <c r="AX181" s="223" t="s">
        <v>73</v>
      </c>
      <c r="AY181" s="224" t="s">
        <v>122</v>
      </c>
    </row>
    <row r="182" spans="2:65" s="233" customFormat="1">
      <c r="B182" s="225"/>
      <c r="C182" s="226"/>
      <c r="D182" s="217" t="s">
        <v>131</v>
      </c>
      <c r="E182" s="227" t="s">
        <v>1</v>
      </c>
      <c r="F182" s="228" t="s">
        <v>299</v>
      </c>
      <c r="G182" s="226"/>
      <c r="H182" s="229">
        <v>152</v>
      </c>
      <c r="I182" s="384"/>
      <c r="J182" s="226"/>
      <c r="K182" s="226"/>
      <c r="L182" s="100"/>
      <c r="M182" s="230"/>
      <c r="N182" s="231"/>
      <c r="O182" s="231"/>
      <c r="P182" s="231"/>
      <c r="Q182" s="231"/>
      <c r="R182" s="231"/>
      <c r="S182" s="231"/>
      <c r="T182" s="232"/>
      <c r="AT182" s="234" t="s">
        <v>131</v>
      </c>
      <c r="AU182" s="234" t="s">
        <v>80</v>
      </c>
      <c r="AV182" s="233" t="s">
        <v>80</v>
      </c>
      <c r="AW182" s="233" t="s">
        <v>29</v>
      </c>
      <c r="AX182" s="233" t="s">
        <v>73</v>
      </c>
      <c r="AY182" s="234" t="s">
        <v>122</v>
      </c>
    </row>
    <row r="183" spans="2:65" s="243" customFormat="1">
      <c r="B183" s="235"/>
      <c r="C183" s="236"/>
      <c r="D183" s="217" t="s">
        <v>131</v>
      </c>
      <c r="E183" s="237" t="s">
        <v>1</v>
      </c>
      <c r="F183" s="238" t="s">
        <v>134</v>
      </c>
      <c r="G183" s="236"/>
      <c r="H183" s="239">
        <v>152</v>
      </c>
      <c r="I183" s="385"/>
      <c r="J183" s="236"/>
      <c r="K183" s="236"/>
      <c r="L183" s="101"/>
      <c r="M183" s="240"/>
      <c r="N183" s="241"/>
      <c r="O183" s="241"/>
      <c r="P183" s="241"/>
      <c r="Q183" s="241"/>
      <c r="R183" s="241"/>
      <c r="S183" s="241"/>
      <c r="T183" s="242"/>
      <c r="AT183" s="244" t="s">
        <v>131</v>
      </c>
      <c r="AU183" s="244" t="s">
        <v>80</v>
      </c>
      <c r="AV183" s="243" t="s">
        <v>129</v>
      </c>
      <c r="AW183" s="243" t="s">
        <v>29</v>
      </c>
      <c r="AX183" s="243" t="s">
        <v>78</v>
      </c>
      <c r="AY183" s="244" t="s">
        <v>122</v>
      </c>
    </row>
    <row r="184" spans="2:65" s="119" customFormat="1" ht="16.5" customHeight="1">
      <c r="B184" s="147"/>
      <c r="C184" s="102" t="s">
        <v>214</v>
      </c>
      <c r="D184" s="102" t="s">
        <v>124</v>
      </c>
      <c r="E184" s="103" t="s">
        <v>314</v>
      </c>
      <c r="F184" s="104" t="s">
        <v>315</v>
      </c>
      <c r="G184" s="105" t="s">
        <v>187</v>
      </c>
      <c r="H184" s="106">
        <v>102</v>
      </c>
      <c r="I184" s="282"/>
      <c r="J184" s="107">
        <f>ROUND(I184*H184,2)</f>
        <v>0</v>
      </c>
      <c r="K184" s="104" t="s">
        <v>128</v>
      </c>
      <c r="L184" s="98"/>
      <c r="M184" s="209" t="s">
        <v>1</v>
      </c>
      <c r="N184" s="210" t="s">
        <v>38</v>
      </c>
      <c r="O184" s="211">
        <v>8.9999999999999993E-3</v>
      </c>
      <c r="P184" s="211">
        <f>O184*H184</f>
        <v>0.91799999999999993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AR184" s="213" t="s">
        <v>129</v>
      </c>
      <c r="AT184" s="213" t="s">
        <v>124</v>
      </c>
      <c r="AU184" s="213" t="s">
        <v>80</v>
      </c>
      <c r="AY184" s="112" t="s">
        <v>122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12" t="s">
        <v>78</v>
      </c>
      <c r="BK184" s="214">
        <f>ROUND(I184*H184,2)</f>
        <v>0</v>
      </c>
      <c r="BL184" s="112" t="s">
        <v>129</v>
      </c>
      <c r="BM184" s="213" t="s">
        <v>316</v>
      </c>
    </row>
    <row r="185" spans="2:65" s="223" customFormat="1">
      <c r="B185" s="215"/>
      <c r="C185" s="216"/>
      <c r="D185" s="217" t="s">
        <v>131</v>
      </c>
      <c r="E185" s="218" t="s">
        <v>1</v>
      </c>
      <c r="F185" s="219" t="s">
        <v>296</v>
      </c>
      <c r="G185" s="216"/>
      <c r="H185" s="218" t="s">
        <v>1</v>
      </c>
      <c r="I185" s="383"/>
      <c r="J185" s="216"/>
      <c r="K185" s="216"/>
      <c r="L185" s="99"/>
      <c r="M185" s="220"/>
      <c r="N185" s="221"/>
      <c r="O185" s="221"/>
      <c r="P185" s="221"/>
      <c r="Q185" s="221"/>
      <c r="R185" s="221"/>
      <c r="S185" s="221"/>
      <c r="T185" s="222"/>
      <c r="AT185" s="224" t="s">
        <v>131</v>
      </c>
      <c r="AU185" s="224" t="s">
        <v>80</v>
      </c>
      <c r="AV185" s="223" t="s">
        <v>78</v>
      </c>
      <c r="AW185" s="223" t="s">
        <v>29</v>
      </c>
      <c r="AX185" s="223" t="s">
        <v>73</v>
      </c>
      <c r="AY185" s="224" t="s">
        <v>122</v>
      </c>
    </row>
    <row r="186" spans="2:65" s="233" customFormat="1">
      <c r="B186" s="225"/>
      <c r="C186" s="226"/>
      <c r="D186" s="217" t="s">
        <v>131</v>
      </c>
      <c r="E186" s="227" t="s">
        <v>1</v>
      </c>
      <c r="F186" s="228" t="s">
        <v>266</v>
      </c>
      <c r="G186" s="226"/>
      <c r="H186" s="229">
        <v>102</v>
      </c>
      <c r="I186" s="384"/>
      <c r="J186" s="226"/>
      <c r="K186" s="226"/>
      <c r="L186" s="100"/>
      <c r="M186" s="230"/>
      <c r="N186" s="231"/>
      <c r="O186" s="231"/>
      <c r="P186" s="231"/>
      <c r="Q186" s="231"/>
      <c r="R186" s="231"/>
      <c r="S186" s="231"/>
      <c r="T186" s="232"/>
      <c r="AT186" s="234" t="s">
        <v>131</v>
      </c>
      <c r="AU186" s="234" t="s">
        <v>80</v>
      </c>
      <c r="AV186" s="233" t="s">
        <v>80</v>
      </c>
      <c r="AW186" s="233" t="s">
        <v>29</v>
      </c>
      <c r="AX186" s="233" t="s">
        <v>73</v>
      </c>
      <c r="AY186" s="234" t="s">
        <v>122</v>
      </c>
    </row>
    <row r="187" spans="2:65" s="243" customFormat="1">
      <c r="B187" s="235"/>
      <c r="C187" s="236"/>
      <c r="D187" s="217" t="s">
        <v>131</v>
      </c>
      <c r="E187" s="237" t="s">
        <v>1</v>
      </c>
      <c r="F187" s="238" t="s">
        <v>134</v>
      </c>
      <c r="G187" s="236"/>
      <c r="H187" s="239">
        <v>102</v>
      </c>
      <c r="I187" s="385"/>
      <c r="J187" s="236"/>
      <c r="K187" s="236"/>
      <c r="L187" s="101"/>
      <c r="M187" s="240"/>
      <c r="N187" s="241"/>
      <c r="O187" s="241"/>
      <c r="P187" s="241"/>
      <c r="Q187" s="241"/>
      <c r="R187" s="241"/>
      <c r="S187" s="241"/>
      <c r="T187" s="242"/>
      <c r="AT187" s="244" t="s">
        <v>131</v>
      </c>
      <c r="AU187" s="244" t="s">
        <v>80</v>
      </c>
      <c r="AV187" s="243" t="s">
        <v>129</v>
      </c>
      <c r="AW187" s="243" t="s">
        <v>29</v>
      </c>
      <c r="AX187" s="243" t="s">
        <v>78</v>
      </c>
      <c r="AY187" s="244" t="s">
        <v>122</v>
      </c>
    </row>
    <row r="188" spans="2:65" s="119" customFormat="1" ht="16.5" customHeight="1">
      <c r="B188" s="147"/>
      <c r="C188" s="102" t="s">
        <v>221</v>
      </c>
      <c r="D188" s="102" t="s">
        <v>124</v>
      </c>
      <c r="E188" s="103" t="s">
        <v>314</v>
      </c>
      <c r="F188" s="104" t="s">
        <v>315</v>
      </c>
      <c r="G188" s="105" t="s">
        <v>187</v>
      </c>
      <c r="H188" s="106">
        <v>12.25</v>
      </c>
      <c r="I188" s="282"/>
      <c r="J188" s="107">
        <f>ROUND(I188*H188,2)</f>
        <v>0</v>
      </c>
      <c r="K188" s="104" t="s">
        <v>128</v>
      </c>
      <c r="L188" s="98"/>
      <c r="M188" s="209" t="s">
        <v>1</v>
      </c>
      <c r="N188" s="210" t="s">
        <v>38</v>
      </c>
      <c r="O188" s="211">
        <v>8.9999999999999993E-3</v>
      </c>
      <c r="P188" s="211">
        <f>O188*H188</f>
        <v>0.11024999999999999</v>
      </c>
      <c r="Q188" s="211">
        <v>0</v>
      </c>
      <c r="R188" s="211">
        <f>Q188*H188</f>
        <v>0</v>
      </c>
      <c r="S188" s="211">
        <v>0</v>
      </c>
      <c r="T188" s="212">
        <f>S188*H188</f>
        <v>0</v>
      </c>
      <c r="AR188" s="213" t="s">
        <v>129</v>
      </c>
      <c r="AT188" s="213" t="s">
        <v>124</v>
      </c>
      <c r="AU188" s="213" t="s">
        <v>80</v>
      </c>
      <c r="AY188" s="112" t="s">
        <v>122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12" t="s">
        <v>78</v>
      </c>
      <c r="BK188" s="214">
        <f>ROUND(I188*H188,2)</f>
        <v>0</v>
      </c>
      <c r="BL188" s="112" t="s">
        <v>129</v>
      </c>
      <c r="BM188" s="213" t="s">
        <v>317</v>
      </c>
    </row>
    <row r="189" spans="2:65" s="223" customFormat="1">
      <c r="B189" s="215"/>
      <c r="C189" s="216"/>
      <c r="D189" s="217" t="s">
        <v>131</v>
      </c>
      <c r="E189" s="218" t="s">
        <v>1</v>
      </c>
      <c r="F189" s="219" t="s">
        <v>287</v>
      </c>
      <c r="G189" s="216"/>
      <c r="H189" s="218" t="s">
        <v>1</v>
      </c>
      <c r="I189" s="383"/>
      <c r="J189" s="216"/>
      <c r="K189" s="216"/>
      <c r="L189" s="99"/>
      <c r="M189" s="220"/>
      <c r="N189" s="221"/>
      <c r="O189" s="221"/>
      <c r="P189" s="221"/>
      <c r="Q189" s="221"/>
      <c r="R189" s="221"/>
      <c r="S189" s="221"/>
      <c r="T189" s="222"/>
      <c r="AT189" s="224" t="s">
        <v>131</v>
      </c>
      <c r="AU189" s="224" t="s">
        <v>80</v>
      </c>
      <c r="AV189" s="223" t="s">
        <v>78</v>
      </c>
      <c r="AW189" s="223" t="s">
        <v>29</v>
      </c>
      <c r="AX189" s="223" t="s">
        <v>73</v>
      </c>
      <c r="AY189" s="224" t="s">
        <v>122</v>
      </c>
    </row>
    <row r="190" spans="2:65" s="233" customFormat="1">
      <c r="B190" s="225"/>
      <c r="C190" s="226"/>
      <c r="D190" s="217" t="s">
        <v>131</v>
      </c>
      <c r="E190" s="227" t="s">
        <v>1</v>
      </c>
      <c r="F190" s="228" t="s">
        <v>301</v>
      </c>
      <c r="G190" s="226"/>
      <c r="H190" s="229">
        <v>12.25</v>
      </c>
      <c r="I190" s="384"/>
      <c r="J190" s="226"/>
      <c r="K190" s="226"/>
      <c r="L190" s="100"/>
      <c r="M190" s="230"/>
      <c r="N190" s="231"/>
      <c r="O190" s="231"/>
      <c r="P190" s="231"/>
      <c r="Q190" s="231"/>
      <c r="R190" s="231"/>
      <c r="S190" s="231"/>
      <c r="T190" s="232"/>
      <c r="AT190" s="234" t="s">
        <v>131</v>
      </c>
      <c r="AU190" s="234" t="s">
        <v>80</v>
      </c>
      <c r="AV190" s="233" t="s">
        <v>80</v>
      </c>
      <c r="AW190" s="233" t="s">
        <v>29</v>
      </c>
      <c r="AX190" s="233" t="s">
        <v>73</v>
      </c>
      <c r="AY190" s="234" t="s">
        <v>122</v>
      </c>
    </row>
    <row r="191" spans="2:65" s="243" customFormat="1">
      <c r="B191" s="235"/>
      <c r="C191" s="236"/>
      <c r="D191" s="217" t="s">
        <v>131</v>
      </c>
      <c r="E191" s="237" t="s">
        <v>1</v>
      </c>
      <c r="F191" s="238" t="s">
        <v>134</v>
      </c>
      <c r="G191" s="236"/>
      <c r="H191" s="239">
        <v>12.25</v>
      </c>
      <c r="I191" s="385"/>
      <c r="J191" s="236"/>
      <c r="K191" s="236"/>
      <c r="L191" s="101"/>
      <c r="M191" s="240"/>
      <c r="N191" s="241"/>
      <c r="O191" s="241"/>
      <c r="P191" s="241"/>
      <c r="Q191" s="241"/>
      <c r="R191" s="241"/>
      <c r="S191" s="241"/>
      <c r="T191" s="242"/>
      <c r="AT191" s="244" t="s">
        <v>131</v>
      </c>
      <c r="AU191" s="244" t="s">
        <v>80</v>
      </c>
      <c r="AV191" s="243" t="s">
        <v>129</v>
      </c>
      <c r="AW191" s="243" t="s">
        <v>29</v>
      </c>
      <c r="AX191" s="243" t="s">
        <v>78</v>
      </c>
      <c r="AY191" s="244" t="s">
        <v>122</v>
      </c>
    </row>
    <row r="192" spans="2:65" s="119" customFormat="1" ht="42" customHeight="1">
      <c r="B192" s="147"/>
      <c r="C192" s="102" t="s">
        <v>225</v>
      </c>
      <c r="D192" s="102" t="s">
        <v>124</v>
      </c>
      <c r="E192" s="103" t="s">
        <v>318</v>
      </c>
      <c r="F192" s="104" t="s">
        <v>714</v>
      </c>
      <c r="G192" s="105" t="s">
        <v>217</v>
      </c>
      <c r="H192" s="106">
        <v>183.6</v>
      </c>
      <c r="I192" s="282">
        <v>0</v>
      </c>
      <c r="J192" s="107">
        <f>ROUND(I192*H192,2)</f>
        <v>0</v>
      </c>
      <c r="K192" s="104" t="s">
        <v>128</v>
      </c>
      <c r="L192" s="98"/>
      <c r="M192" s="209" t="s">
        <v>1</v>
      </c>
      <c r="N192" s="210" t="s">
        <v>38</v>
      </c>
      <c r="O192" s="211">
        <v>0</v>
      </c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AR192" s="213" t="s">
        <v>129</v>
      </c>
      <c r="AT192" s="213" t="s">
        <v>124</v>
      </c>
      <c r="AU192" s="213" t="s">
        <v>80</v>
      </c>
      <c r="AY192" s="112" t="s">
        <v>122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12" t="s">
        <v>78</v>
      </c>
      <c r="BK192" s="214">
        <f>ROUND(I192*H192,2)</f>
        <v>0</v>
      </c>
      <c r="BL192" s="112" t="s">
        <v>129</v>
      </c>
      <c r="BM192" s="213" t="s">
        <v>319</v>
      </c>
    </row>
    <row r="193" spans="2:65" s="223" customFormat="1">
      <c r="B193" s="215"/>
      <c r="C193" s="216"/>
      <c r="D193" s="217" t="s">
        <v>131</v>
      </c>
      <c r="E193" s="218" t="s">
        <v>1</v>
      </c>
      <c r="F193" s="219" t="s">
        <v>265</v>
      </c>
      <c r="G193" s="216"/>
      <c r="H193" s="218" t="s">
        <v>1</v>
      </c>
      <c r="I193" s="383"/>
      <c r="J193" s="216"/>
      <c r="K193" s="216"/>
      <c r="L193" s="99"/>
      <c r="M193" s="220"/>
      <c r="N193" s="221"/>
      <c r="O193" s="221"/>
      <c r="P193" s="221"/>
      <c r="Q193" s="221"/>
      <c r="R193" s="221"/>
      <c r="S193" s="221"/>
      <c r="T193" s="222"/>
      <c r="AT193" s="224" t="s">
        <v>131</v>
      </c>
      <c r="AU193" s="224" t="s">
        <v>80</v>
      </c>
      <c r="AV193" s="223" t="s">
        <v>78</v>
      </c>
      <c r="AW193" s="223" t="s">
        <v>29</v>
      </c>
      <c r="AX193" s="223" t="s">
        <v>73</v>
      </c>
      <c r="AY193" s="224" t="s">
        <v>122</v>
      </c>
    </row>
    <row r="194" spans="2:65" s="233" customFormat="1">
      <c r="B194" s="225"/>
      <c r="C194" s="226"/>
      <c r="D194" s="217" t="s">
        <v>131</v>
      </c>
      <c r="E194" s="227" t="s">
        <v>1</v>
      </c>
      <c r="F194" s="228" t="s">
        <v>320</v>
      </c>
      <c r="G194" s="226"/>
      <c r="H194" s="229">
        <v>183.6</v>
      </c>
      <c r="I194" s="384"/>
      <c r="J194" s="226"/>
      <c r="K194" s="226"/>
      <c r="L194" s="100"/>
      <c r="M194" s="230"/>
      <c r="N194" s="231"/>
      <c r="O194" s="231"/>
      <c r="P194" s="231"/>
      <c r="Q194" s="231"/>
      <c r="R194" s="231"/>
      <c r="S194" s="231"/>
      <c r="T194" s="232"/>
      <c r="AT194" s="234" t="s">
        <v>131</v>
      </c>
      <c r="AU194" s="234" t="s">
        <v>80</v>
      </c>
      <c r="AV194" s="233" t="s">
        <v>80</v>
      </c>
      <c r="AW194" s="233" t="s">
        <v>29</v>
      </c>
      <c r="AX194" s="233" t="s">
        <v>73</v>
      </c>
      <c r="AY194" s="234" t="s">
        <v>122</v>
      </c>
    </row>
    <row r="195" spans="2:65" s="243" customFormat="1">
      <c r="B195" s="235"/>
      <c r="C195" s="236"/>
      <c r="D195" s="217" t="s">
        <v>131</v>
      </c>
      <c r="E195" s="237" t="s">
        <v>1</v>
      </c>
      <c r="F195" s="238" t="s">
        <v>134</v>
      </c>
      <c r="G195" s="236"/>
      <c r="H195" s="239">
        <v>183.6</v>
      </c>
      <c r="I195" s="385"/>
      <c r="J195" s="236"/>
      <c r="K195" s="236"/>
      <c r="L195" s="101"/>
      <c r="M195" s="240"/>
      <c r="N195" s="241"/>
      <c r="O195" s="241"/>
      <c r="P195" s="241"/>
      <c r="Q195" s="241"/>
      <c r="R195" s="241"/>
      <c r="S195" s="241"/>
      <c r="T195" s="242"/>
      <c r="AT195" s="244" t="s">
        <v>131</v>
      </c>
      <c r="AU195" s="244" t="s">
        <v>80</v>
      </c>
      <c r="AV195" s="243" t="s">
        <v>129</v>
      </c>
      <c r="AW195" s="243" t="s">
        <v>29</v>
      </c>
      <c r="AX195" s="243" t="s">
        <v>78</v>
      </c>
      <c r="AY195" s="244" t="s">
        <v>122</v>
      </c>
    </row>
    <row r="196" spans="2:65" s="119" customFormat="1" ht="42.75" customHeight="1">
      <c r="B196" s="147"/>
      <c r="C196" s="102" t="s">
        <v>7</v>
      </c>
      <c r="D196" s="102" t="s">
        <v>124</v>
      </c>
      <c r="E196" s="103" t="s">
        <v>318</v>
      </c>
      <c r="F196" s="104" t="s">
        <v>714</v>
      </c>
      <c r="G196" s="105" t="s">
        <v>217</v>
      </c>
      <c r="H196" s="106">
        <v>22.05</v>
      </c>
      <c r="I196" s="282">
        <v>0</v>
      </c>
      <c r="J196" s="107">
        <f>ROUND(I196*H196,2)</f>
        <v>0</v>
      </c>
      <c r="K196" s="104" t="s">
        <v>128</v>
      </c>
      <c r="L196" s="98"/>
      <c r="M196" s="209" t="s">
        <v>1</v>
      </c>
      <c r="N196" s="210" t="s">
        <v>38</v>
      </c>
      <c r="O196" s="211">
        <v>0</v>
      </c>
      <c r="P196" s="211">
        <f>O196*H196</f>
        <v>0</v>
      </c>
      <c r="Q196" s="211">
        <v>0</v>
      </c>
      <c r="R196" s="211">
        <f>Q196*H196</f>
        <v>0</v>
      </c>
      <c r="S196" s="211">
        <v>0</v>
      </c>
      <c r="T196" s="212">
        <f>S196*H196</f>
        <v>0</v>
      </c>
      <c r="AR196" s="213" t="s">
        <v>129</v>
      </c>
      <c r="AT196" s="213" t="s">
        <v>124</v>
      </c>
      <c r="AU196" s="213" t="s">
        <v>80</v>
      </c>
      <c r="AY196" s="112" t="s">
        <v>122</v>
      </c>
      <c r="BE196" s="214">
        <f>IF(N196="základní",J196,0)</f>
        <v>0</v>
      </c>
      <c r="BF196" s="214">
        <f>IF(N196="snížená",J196,0)</f>
        <v>0</v>
      </c>
      <c r="BG196" s="214">
        <f>IF(N196="zákl. přenesená",J196,0)</f>
        <v>0</v>
      </c>
      <c r="BH196" s="214">
        <f>IF(N196="sníž. přenesená",J196,0)</f>
        <v>0</v>
      </c>
      <c r="BI196" s="214">
        <f>IF(N196="nulová",J196,0)</f>
        <v>0</v>
      </c>
      <c r="BJ196" s="112" t="s">
        <v>78</v>
      </c>
      <c r="BK196" s="214">
        <f>ROUND(I196*H196,2)</f>
        <v>0</v>
      </c>
      <c r="BL196" s="112" t="s">
        <v>129</v>
      </c>
      <c r="BM196" s="213" t="s">
        <v>321</v>
      </c>
    </row>
    <row r="197" spans="2:65" s="223" customFormat="1">
      <c r="B197" s="215"/>
      <c r="C197" s="216"/>
      <c r="D197" s="217" t="s">
        <v>131</v>
      </c>
      <c r="E197" s="218" t="s">
        <v>1</v>
      </c>
      <c r="F197" s="219" t="s">
        <v>322</v>
      </c>
      <c r="G197" s="216"/>
      <c r="H197" s="218" t="s">
        <v>1</v>
      </c>
      <c r="I197" s="383"/>
      <c r="J197" s="216"/>
      <c r="K197" s="216"/>
      <c r="L197" s="99"/>
      <c r="M197" s="220"/>
      <c r="N197" s="221"/>
      <c r="O197" s="221"/>
      <c r="P197" s="221"/>
      <c r="Q197" s="221"/>
      <c r="R197" s="221"/>
      <c r="S197" s="221"/>
      <c r="T197" s="222"/>
      <c r="AT197" s="224" t="s">
        <v>131</v>
      </c>
      <c r="AU197" s="224" t="s">
        <v>80</v>
      </c>
      <c r="AV197" s="223" t="s">
        <v>78</v>
      </c>
      <c r="AW197" s="223" t="s">
        <v>29</v>
      </c>
      <c r="AX197" s="223" t="s">
        <v>73</v>
      </c>
      <c r="AY197" s="224" t="s">
        <v>122</v>
      </c>
    </row>
    <row r="198" spans="2:65" s="233" customFormat="1">
      <c r="B198" s="225"/>
      <c r="C198" s="226"/>
      <c r="D198" s="217" t="s">
        <v>131</v>
      </c>
      <c r="E198" s="227" t="s">
        <v>1</v>
      </c>
      <c r="F198" s="228" t="s">
        <v>323</v>
      </c>
      <c r="G198" s="226"/>
      <c r="H198" s="229">
        <v>22.05</v>
      </c>
      <c r="I198" s="384"/>
      <c r="J198" s="226"/>
      <c r="K198" s="226"/>
      <c r="L198" s="100"/>
      <c r="M198" s="230"/>
      <c r="N198" s="231"/>
      <c r="O198" s="231"/>
      <c r="P198" s="231"/>
      <c r="Q198" s="231"/>
      <c r="R198" s="231"/>
      <c r="S198" s="231"/>
      <c r="T198" s="232"/>
      <c r="AT198" s="234" t="s">
        <v>131</v>
      </c>
      <c r="AU198" s="234" t="s">
        <v>80</v>
      </c>
      <c r="AV198" s="233" t="s">
        <v>80</v>
      </c>
      <c r="AW198" s="233" t="s">
        <v>29</v>
      </c>
      <c r="AX198" s="233" t="s">
        <v>73</v>
      </c>
      <c r="AY198" s="234" t="s">
        <v>122</v>
      </c>
    </row>
    <row r="199" spans="2:65" s="243" customFormat="1">
      <c r="B199" s="235"/>
      <c r="C199" s="236"/>
      <c r="D199" s="217" t="s">
        <v>131</v>
      </c>
      <c r="E199" s="237" t="s">
        <v>1</v>
      </c>
      <c r="F199" s="238" t="s">
        <v>134</v>
      </c>
      <c r="G199" s="236"/>
      <c r="H199" s="239">
        <v>22.05</v>
      </c>
      <c r="I199" s="385"/>
      <c r="J199" s="236"/>
      <c r="K199" s="236"/>
      <c r="L199" s="101"/>
      <c r="M199" s="240"/>
      <c r="N199" s="241"/>
      <c r="O199" s="241"/>
      <c r="P199" s="241"/>
      <c r="Q199" s="241"/>
      <c r="R199" s="241"/>
      <c r="S199" s="241"/>
      <c r="T199" s="242"/>
      <c r="AT199" s="244" t="s">
        <v>131</v>
      </c>
      <c r="AU199" s="244" t="s">
        <v>80</v>
      </c>
      <c r="AV199" s="243" t="s">
        <v>129</v>
      </c>
      <c r="AW199" s="243" t="s">
        <v>29</v>
      </c>
      <c r="AX199" s="243" t="s">
        <v>78</v>
      </c>
      <c r="AY199" s="244" t="s">
        <v>122</v>
      </c>
    </row>
    <row r="200" spans="2:65" s="119" customFormat="1" ht="24" customHeight="1">
      <c r="B200" s="147"/>
      <c r="C200" s="102" t="s">
        <v>226</v>
      </c>
      <c r="D200" s="102" t="s">
        <v>124</v>
      </c>
      <c r="E200" s="103" t="s">
        <v>324</v>
      </c>
      <c r="F200" s="104" t="s">
        <v>325</v>
      </c>
      <c r="G200" s="105" t="s">
        <v>187</v>
      </c>
      <c r="H200" s="106">
        <v>11.79</v>
      </c>
      <c r="I200" s="282"/>
      <c r="J200" s="107">
        <f>ROUND(I200*H200,2)</f>
        <v>0</v>
      </c>
      <c r="K200" s="104" t="s">
        <v>128</v>
      </c>
      <c r="L200" s="98"/>
      <c r="M200" s="209" t="s">
        <v>1</v>
      </c>
      <c r="N200" s="210" t="s">
        <v>38</v>
      </c>
      <c r="O200" s="211">
        <v>0.28599999999999998</v>
      </c>
      <c r="P200" s="211">
        <f>O200*H200</f>
        <v>3.3719399999999995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AR200" s="213" t="s">
        <v>129</v>
      </c>
      <c r="AT200" s="213" t="s">
        <v>124</v>
      </c>
      <c r="AU200" s="213" t="s">
        <v>80</v>
      </c>
      <c r="AY200" s="112" t="s">
        <v>122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12" t="s">
        <v>78</v>
      </c>
      <c r="BK200" s="214">
        <f>ROUND(I200*H200,2)</f>
        <v>0</v>
      </c>
      <c r="BL200" s="112" t="s">
        <v>129</v>
      </c>
      <c r="BM200" s="213" t="s">
        <v>326</v>
      </c>
    </row>
    <row r="201" spans="2:65" s="223" customFormat="1">
      <c r="B201" s="215"/>
      <c r="C201" s="216"/>
      <c r="D201" s="217" t="s">
        <v>131</v>
      </c>
      <c r="E201" s="218" t="s">
        <v>1</v>
      </c>
      <c r="F201" s="219" t="s">
        <v>287</v>
      </c>
      <c r="G201" s="216"/>
      <c r="H201" s="218" t="s">
        <v>1</v>
      </c>
      <c r="I201" s="383"/>
      <c r="J201" s="216"/>
      <c r="K201" s="216"/>
      <c r="L201" s="99"/>
      <c r="M201" s="220"/>
      <c r="N201" s="221"/>
      <c r="O201" s="221"/>
      <c r="P201" s="221"/>
      <c r="Q201" s="221"/>
      <c r="R201" s="221"/>
      <c r="S201" s="221"/>
      <c r="T201" s="222"/>
      <c r="AT201" s="224" t="s">
        <v>131</v>
      </c>
      <c r="AU201" s="224" t="s">
        <v>80</v>
      </c>
      <c r="AV201" s="223" t="s">
        <v>78</v>
      </c>
      <c r="AW201" s="223" t="s">
        <v>29</v>
      </c>
      <c r="AX201" s="223" t="s">
        <v>73</v>
      </c>
      <c r="AY201" s="224" t="s">
        <v>122</v>
      </c>
    </row>
    <row r="202" spans="2:65" s="233" customFormat="1">
      <c r="B202" s="225"/>
      <c r="C202" s="226"/>
      <c r="D202" s="217" t="s">
        <v>131</v>
      </c>
      <c r="E202" s="227" t="s">
        <v>1</v>
      </c>
      <c r="F202" s="228" t="s">
        <v>327</v>
      </c>
      <c r="G202" s="226"/>
      <c r="H202" s="229">
        <v>11.79</v>
      </c>
      <c r="I202" s="384"/>
      <c r="J202" s="226"/>
      <c r="K202" s="226"/>
      <c r="L202" s="100"/>
      <c r="M202" s="230"/>
      <c r="N202" s="231"/>
      <c r="O202" s="231"/>
      <c r="P202" s="231"/>
      <c r="Q202" s="231"/>
      <c r="R202" s="231"/>
      <c r="S202" s="231"/>
      <c r="T202" s="232"/>
      <c r="AT202" s="234" t="s">
        <v>131</v>
      </c>
      <c r="AU202" s="234" t="s">
        <v>80</v>
      </c>
      <c r="AV202" s="233" t="s">
        <v>80</v>
      </c>
      <c r="AW202" s="233" t="s">
        <v>29</v>
      </c>
      <c r="AX202" s="233" t="s">
        <v>73</v>
      </c>
      <c r="AY202" s="234" t="s">
        <v>122</v>
      </c>
    </row>
    <row r="203" spans="2:65" s="243" customFormat="1">
      <c r="B203" s="235"/>
      <c r="C203" s="236"/>
      <c r="D203" s="217" t="s">
        <v>131</v>
      </c>
      <c r="E203" s="237" t="s">
        <v>1</v>
      </c>
      <c r="F203" s="238" t="s">
        <v>134</v>
      </c>
      <c r="G203" s="236"/>
      <c r="H203" s="239">
        <v>11.79</v>
      </c>
      <c r="I203" s="385"/>
      <c r="J203" s="236"/>
      <c r="K203" s="236"/>
      <c r="L203" s="101"/>
      <c r="M203" s="240"/>
      <c r="N203" s="241"/>
      <c r="O203" s="241"/>
      <c r="P203" s="241"/>
      <c r="Q203" s="241"/>
      <c r="R203" s="241"/>
      <c r="S203" s="241"/>
      <c r="T203" s="242"/>
      <c r="AT203" s="244" t="s">
        <v>131</v>
      </c>
      <c r="AU203" s="244" t="s">
        <v>80</v>
      </c>
      <c r="AV203" s="243" t="s">
        <v>129</v>
      </c>
      <c r="AW203" s="243" t="s">
        <v>29</v>
      </c>
      <c r="AX203" s="243" t="s">
        <v>78</v>
      </c>
      <c r="AY203" s="244" t="s">
        <v>122</v>
      </c>
    </row>
    <row r="204" spans="2:65" s="119" customFormat="1" ht="16.5" customHeight="1">
      <c r="B204" s="147"/>
      <c r="C204" s="248" t="s">
        <v>232</v>
      </c>
      <c r="D204" s="248" t="s">
        <v>310</v>
      </c>
      <c r="E204" s="249" t="s">
        <v>328</v>
      </c>
      <c r="F204" s="250" t="s">
        <v>329</v>
      </c>
      <c r="G204" s="251" t="s">
        <v>217</v>
      </c>
      <c r="H204" s="252">
        <v>23.58</v>
      </c>
      <c r="I204" s="288"/>
      <c r="J204" s="253">
        <f>ROUND(I204*H204,2)</f>
        <v>0</v>
      </c>
      <c r="K204" s="250" t="s">
        <v>128</v>
      </c>
      <c r="L204" s="254"/>
      <c r="M204" s="255" t="s">
        <v>1</v>
      </c>
      <c r="N204" s="256" t="s">
        <v>38</v>
      </c>
      <c r="O204" s="211">
        <v>0</v>
      </c>
      <c r="P204" s="211">
        <f>O204*H204</f>
        <v>0</v>
      </c>
      <c r="Q204" s="211">
        <v>1</v>
      </c>
      <c r="R204" s="211">
        <f>Q204*H204</f>
        <v>23.58</v>
      </c>
      <c r="S204" s="211">
        <v>0</v>
      </c>
      <c r="T204" s="212">
        <f>S204*H204</f>
        <v>0</v>
      </c>
      <c r="AR204" s="213" t="s">
        <v>158</v>
      </c>
      <c r="AT204" s="213" t="s">
        <v>310</v>
      </c>
      <c r="AU204" s="213" t="s">
        <v>80</v>
      </c>
      <c r="AY204" s="112" t="s">
        <v>122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12" t="s">
        <v>78</v>
      </c>
      <c r="BK204" s="214">
        <f>ROUND(I204*H204,2)</f>
        <v>0</v>
      </c>
      <c r="BL204" s="112" t="s">
        <v>129</v>
      </c>
      <c r="BM204" s="213" t="s">
        <v>330</v>
      </c>
    </row>
    <row r="205" spans="2:65" s="223" customFormat="1">
      <c r="B205" s="215"/>
      <c r="C205" s="216"/>
      <c r="D205" s="217" t="s">
        <v>131</v>
      </c>
      <c r="E205" s="218" t="s">
        <v>1</v>
      </c>
      <c r="F205" s="219" t="s">
        <v>287</v>
      </c>
      <c r="G205" s="216"/>
      <c r="H205" s="218" t="s">
        <v>1</v>
      </c>
      <c r="I205" s="383"/>
      <c r="J205" s="216"/>
      <c r="K205" s="216"/>
      <c r="L205" s="99"/>
      <c r="M205" s="220"/>
      <c r="N205" s="221"/>
      <c r="O205" s="221"/>
      <c r="P205" s="221"/>
      <c r="Q205" s="221"/>
      <c r="R205" s="221"/>
      <c r="S205" s="221"/>
      <c r="T205" s="222"/>
      <c r="AT205" s="224" t="s">
        <v>131</v>
      </c>
      <c r="AU205" s="224" t="s">
        <v>80</v>
      </c>
      <c r="AV205" s="223" t="s">
        <v>78</v>
      </c>
      <c r="AW205" s="223" t="s">
        <v>29</v>
      </c>
      <c r="AX205" s="223" t="s">
        <v>73</v>
      </c>
      <c r="AY205" s="224" t="s">
        <v>122</v>
      </c>
    </row>
    <row r="206" spans="2:65" s="233" customFormat="1">
      <c r="B206" s="225"/>
      <c r="C206" s="226"/>
      <c r="D206" s="217" t="s">
        <v>131</v>
      </c>
      <c r="E206" s="227" t="s">
        <v>1</v>
      </c>
      <c r="F206" s="228" t="s">
        <v>331</v>
      </c>
      <c r="G206" s="226"/>
      <c r="H206" s="229">
        <v>23.58</v>
      </c>
      <c r="I206" s="384"/>
      <c r="J206" s="226"/>
      <c r="K206" s="226"/>
      <c r="L206" s="100"/>
      <c r="M206" s="230"/>
      <c r="N206" s="231"/>
      <c r="O206" s="231"/>
      <c r="P206" s="231"/>
      <c r="Q206" s="231"/>
      <c r="R206" s="231"/>
      <c r="S206" s="231"/>
      <c r="T206" s="232"/>
      <c r="AT206" s="234" t="s">
        <v>131</v>
      </c>
      <c r="AU206" s="234" t="s">
        <v>80</v>
      </c>
      <c r="AV206" s="233" t="s">
        <v>80</v>
      </c>
      <c r="AW206" s="233" t="s">
        <v>29</v>
      </c>
      <c r="AX206" s="233" t="s">
        <v>73</v>
      </c>
      <c r="AY206" s="234" t="s">
        <v>122</v>
      </c>
    </row>
    <row r="207" spans="2:65" s="243" customFormat="1">
      <c r="B207" s="235"/>
      <c r="C207" s="236"/>
      <c r="D207" s="217" t="s">
        <v>131</v>
      </c>
      <c r="E207" s="237" t="s">
        <v>1</v>
      </c>
      <c r="F207" s="238" t="s">
        <v>134</v>
      </c>
      <c r="G207" s="236"/>
      <c r="H207" s="239">
        <v>23.58</v>
      </c>
      <c r="I207" s="385"/>
      <c r="J207" s="236"/>
      <c r="K207" s="236"/>
      <c r="L207" s="101"/>
      <c r="M207" s="240"/>
      <c r="N207" s="241"/>
      <c r="O207" s="241"/>
      <c r="P207" s="241"/>
      <c r="Q207" s="241"/>
      <c r="R207" s="241"/>
      <c r="S207" s="241"/>
      <c r="T207" s="242"/>
      <c r="AT207" s="244" t="s">
        <v>131</v>
      </c>
      <c r="AU207" s="244" t="s">
        <v>80</v>
      </c>
      <c r="AV207" s="243" t="s">
        <v>129</v>
      </c>
      <c r="AW207" s="243" t="s">
        <v>29</v>
      </c>
      <c r="AX207" s="243" t="s">
        <v>78</v>
      </c>
      <c r="AY207" s="244" t="s">
        <v>122</v>
      </c>
    </row>
    <row r="208" spans="2:65" s="203" customFormat="1" ht="22.9" customHeight="1">
      <c r="B208" s="193"/>
      <c r="C208" s="194"/>
      <c r="D208" s="195" t="s">
        <v>72</v>
      </c>
      <c r="E208" s="207" t="s">
        <v>146</v>
      </c>
      <c r="F208" s="207" t="s">
        <v>332</v>
      </c>
      <c r="G208" s="194"/>
      <c r="H208" s="194"/>
      <c r="I208" s="382"/>
      <c r="J208" s="208">
        <f>BK208</f>
        <v>0</v>
      </c>
      <c r="K208" s="194"/>
      <c r="L208" s="198"/>
      <c r="M208" s="199"/>
      <c r="N208" s="200"/>
      <c r="O208" s="200"/>
      <c r="P208" s="201">
        <f>SUM(P209:P228)</f>
        <v>85.34559999999999</v>
      </c>
      <c r="Q208" s="200"/>
      <c r="R208" s="201">
        <f>SUM(R209:R228)</f>
        <v>0</v>
      </c>
      <c r="S208" s="200"/>
      <c r="T208" s="202">
        <f>SUM(T209:T228)</f>
        <v>0</v>
      </c>
      <c r="AR208" s="204" t="s">
        <v>78</v>
      </c>
      <c r="AT208" s="205" t="s">
        <v>72</v>
      </c>
      <c r="AU208" s="205" t="s">
        <v>78</v>
      </c>
      <c r="AY208" s="204" t="s">
        <v>122</v>
      </c>
      <c r="BK208" s="206">
        <f>SUM(BK209:BK228)</f>
        <v>0</v>
      </c>
    </row>
    <row r="209" spans="2:65" s="119" customFormat="1" ht="16.5" customHeight="1">
      <c r="B209" s="147"/>
      <c r="C209" s="102" t="s">
        <v>233</v>
      </c>
      <c r="D209" s="102" t="s">
        <v>124</v>
      </c>
      <c r="E209" s="103" t="s">
        <v>333</v>
      </c>
      <c r="F209" s="104" t="s">
        <v>334</v>
      </c>
      <c r="G209" s="105" t="s">
        <v>127</v>
      </c>
      <c r="H209" s="106">
        <v>482</v>
      </c>
      <c r="I209" s="282"/>
      <c r="J209" s="107">
        <f>ROUND(I209*H209,2)</f>
        <v>0</v>
      </c>
      <c r="K209" s="104" t="s">
        <v>128</v>
      </c>
      <c r="L209" s="98"/>
      <c r="M209" s="209" t="s">
        <v>1</v>
      </c>
      <c r="N209" s="210" t="s">
        <v>38</v>
      </c>
      <c r="O209" s="211">
        <v>2.9000000000000001E-2</v>
      </c>
      <c r="P209" s="211">
        <f>O209*H209</f>
        <v>13.978000000000002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AR209" s="213" t="s">
        <v>129</v>
      </c>
      <c r="AT209" s="213" t="s">
        <v>124</v>
      </c>
      <c r="AU209" s="213" t="s">
        <v>80</v>
      </c>
      <c r="AY209" s="112" t="s">
        <v>122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12" t="s">
        <v>78</v>
      </c>
      <c r="BK209" s="214">
        <f>ROUND(I209*H209,2)</f>
        <v>0</v>
      </c>
      <c r="BL209" s="112" t="s">
        <v>129</v>
      </c>
      <c r="BM209" s="213" t="s">
        <v>335</v>
      </c>
    </row>
    <row r="210" spans="2:65" s="223" customFormat="1">
      <c r="B210" s="215"/>
      <c r="C210" s="216"/>
      <c r="D210" s="217" t="s">
        <v>131</v>
      </c>
      <c r="E210" s="218" t="s">
        <v>1</v>
      </c>
      <c r="F210" s="219" t="s">
        <v>336</v>
      </c>
      <c r="G210" s="216"/>
      <c r="H210" s="218" t="s">
        <v>1</v>
      </c>
      <c r="I210" s="383"/>
      <c r="J210" s="216"/>
      <c r="K210" s="216"/>
      <c r="L210" s="99"/>
      <c r="M210" s="220"/>
      <c r="N210" s="221"/>
      <c r="O210" s="221"/>
      <c r="P210" s="221"/>
      <c r="Q210" s="221"/>
      <c r="R210" s="221"/>
      <c r="S210" s="221"/>
      <c r="T210" s="222"/>
      <c r="AT210" s="224" t="s">
        <v>131</v>
      </c>
      <c r="AU210" s="224" t="s">
        <v>80</v>
      </c>
      <c r="AV210" s="223" t="s">
        <v>78</v>
      </c>
      <c r="AW210" s="223" t="s">
        <v>29</v>
      </c>
      <c r="AX210" s="223" t="s">
        <v>73</v>
      </c>
      <c r="AY210" s="224" t="s">
        <v>122</v>
      </c>
    </row>
    <row r="211" spans="2:65" s="233" customFormat="1">
      <c r="B211" s="225"/>
      <c r="C211" s="226"/>
      <c r="D211" s="217" t="s">
        <v>131</v>
      </c>
      <c r="E211" s="227" t="s">
        <v>1</v>
      </c>
      <c r="F211" s="228" t="s">
        <v>337</v>
      </c>
      <c r="G211" s="226"/>
      <c r="H211" s="229">
        <v>482</v>
      </c>
      <c r="I211" s="384"/>
      <c r="J211" s="226"/>
      <c r="K211" s="226"/>
      <c r="L211" s="100"/>
      <c r="M211" s="230"/>
      <c r="N211" s="231"/>
      <c r="O211" s="231"/>
      <c r="P211" s="231"/>
      <c r="Q211" s="231"/>
      <c r="R211" s="231"/>
      <c r="S211" s="231"/>
      <c r="T211" s="232"/>
      <c r="AT211" s="234" t="s">
        <v>131</v>
      </c>
      <c r="AU211" s="234" t="s">
        <v>80</v>
      </c>
      <c r="AV211" s="233" t="s">
        <v>80</v>
      </c>
      <c r="AW211" s="233" t="s">
        <v>29</v>
      </c>
      <c r="AX211" s="233" t="s">
        <v>73</v>
      </c>
      <c r="AY211" s="234" t="s">
        <v>122</v>
      </c>
    </row>
    <row r="212" spans="2:65" s="243" customFormat="1">
      <c r="B212" s="235"/>
      <c r="C212" s="236"/>
      <c r="D212" s="217" t="s">
        <v>131</v>
      </c>
      <c r="E212" s="237" t="s">
        <v>1</v>
      </c>
      <c r="F212" s="238" t="s">
        <v>134</v>
      </c>
      <c r="G212" s="236"/>
      <c r="H212" s="239">
        <v>482</v>
      </c>
      <c r="I212" s="385"/>
      <c r="J212" s="236"/>
      <c r="K212" s="236"/>
      <c r="L212" s="101"/>
      <c r="M212" s="240"/>
      <c r="N212" s="241"/>
      <c r="O212" s="241"/>
      <c r="P212" s="241"/>
      <c r="Q212" s="241"/>
      <c r="R212" s="241"/>
      <c r="S212" s="241"/>
      <c r="T212" s="242"/>
      <c r="AT212" s="244" t="s">
        <v>131</v>
      </c>
      <c r="AU212" s="244" t="s">
        <v>80</v>
      </c>
      <c r="AV212" s="243" t="s">
        <v>129</v>
      </c>
      <c r="AW212" s="243" t="s">
        <v>29</v>
      </c>
      <c r="AX212" s="243" t="s">
        <v>78</v>
      </c>
      <c r="AY212" s="244" t="s">
        <v>122</v>
      </c>
    </row>
    <row r="213" spans="2:65" s="119" customFormat="1" ht="67.5" customHeight="1">
      <c r="B213" s="147"/>
      <c r="C213" s="102" t="s">
        <v>237</v>
      </c>
      <c r="D213" s="102" t="s">
        <v>124</v>
      </c>
      <c r="E213" s="103" t="s">
        <v>338</v>
      </c>
      <c r="F213" s="257" t="s">
        <v>718</v>
      </c>
      <c r="G213" s="105" t="s">
        <v>127</v>
      </c>
      <c r="H213" s="106">
        <v>635.6</v>
      </c>
      <c r="I213" s="282">
        <v>0</v>
      </c>
      <c r="J213" s="107">
        <f>ROUND(I213*H213,2)</f>
        <v>0</v>
      </c>
      <c r="K213" s="104" t="s">
        <v>128</v>
      </c>
      <c r="L213" s="98"/>
      <c r="M213" s="209" t="s">
        <v>1</v>
      </c>
      <c r="N213" s="210" t="s">
        <v>38</v>
      </c>
      <c r="O213" s="211">
        <v>4.1000000000000002E-2</v>
      </c>
      <c r="P213" s="211">
        <f>O213*H213</f>
        <v>26.059600000000003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AR213" s="213" t="s">
        <v>129</v>
      </c>
      <c r="AT213" s="213" t="s">
        <v>124</v>
      </c>
      <c r="AU213" s="213" t="s">
        <v>80</v>
      </c>
      <c r="AY213" s="112" t="s">
        <v>122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12" t="s">
        <v>78</v>
      </c>
      <c r="BK213" s="214">
        <f>ROUND(I213*H213,2)</f>
        <v>0</v>
      </c>
      <c r="BL213" s="112" t="s">
        <v>129</v>
      </c>
      <c r="BM213" s="213" t="s">
        <v>339</v>
      </c>
    </row>
    <row r="214" spans="2:65" s="223" customFormat="1" ht="22.5">
      <c r="B214" s="215"/>
      <c r="C214" s="216"/>
      <c r="D214" s="217" t="s">
        <v>131</v>
      </c>
      <c r="E214" s="218" t="s">
        <v>1</v>
      </c>
      <c r="F214" s="219" t="s">
        <v>340</v>
      </c>
      <c r="G214" s="216"/>
      <c r="H214" s="218" t="s">
        <v>1</v>
      </c>
      <c r="I214" s="383"/>
      <c r="J214" s="216"/>
      <c r="K214" s="216"/>
      <c r="L214" s="99"/>
      <c r="M214" s="220"/>
      <c r="N214" s="221"/>
      <c r="O214" s="221"/>
      <c r="P214" s="221"/>
      <c r="Q214" s="221"/>
      <c r="R214" s="221"/>
      <c r="S214" s="221"/>
      <c r="T214" s="222"/>
      <c r="AT214" s="224" t="s">
        <v>131</v>
      </c>
      <c r="AU214" s="224" t="s">
        <v>80</v>
      </c>
      <c r="AV214" s="223" t="s">
        <v>78</v>
      </c>
      <c r="AW214" s="223" t="s">
        <v>29</v>
      </c>
      <c r="AX214" s="223" t="s">
        <v>73</v>
      </c>
      <c r="AY214" s="224" t="s">
        <v>122</v>
      </c>
    </row>
    <row r="215" spans="2:65" s="233" customFormat="1">
      <c r="B215" s="225"/>
      <c r="C215" s="226"/>
      <c r="D215" s="217" t="s">
        <v>131</v>
      </c>
      <c r="E215" s="227" t="s">
        <v>1</v>
      </c>
      <c r="F215" s="228" t="s">
        <v>341</v>
      </c>
      <c r="G215" s="226"/>
      <c r="H215" s="229">
        <v>635.6</v>
      </c>
      <c r="I215" s="384"/>
      <c r="J215" s="226"/>
      <c r="K215" s="226"/>
      <c r="L215" s="100"/>
      <c r="M215" s="230"/>
      <c r="N215" s="231"/>
      <c r="O215" s="231"/>
      <c r="P215" s="231"/>
      <c r="Q215" s="231"/>
      <c r="R215" s="231"/>
      <c r="S215" s="231"/>
      <c r="T215" s="232"/>
      <c r="AT215" s="234" t="s">
        <v>131</v>
      </c>
      <c r="AU215" s="234" t="s">
        <v>80</v>
      </c>
      <c r="AV215" s="233" t="s">
        <v>80</v>
      </c>
      <c r="AW215" s="233" t="s">
        <v>29</v>
      </c>
      <c r="AX215" s="233" t="s">
        <v>73</v>
      </c>
      <c r="AY215" s="234" t="s">
        <v>122</v>
      </c>
    </row>
    <row r="216" spans="2:65" s="243" customFormat="1">
      <c r="B216" s="235"/>
      <c r="C216" s="236"/>
      <c r="D216" s="217" t="s">
        <v>131</v>
      </c>
      <c r="E216" s="237" t="s">
        <v>1</v>
      </c>
      <c r="F216" s="238" t="s">
        <v>134</v>
      </c>
      <c r="G216" s="236"/>
      <c r="H216" s="239">
        <v>635.6</v>
      </c>
      <c r="I216" s="385"/>
      <c r="J216" s="236"/>
      <c r="K216" s="236"/>
      <c r="L216" s="101"/>
      <c r="M216" s="240"/>
      <c r="N216" s="241"/>
      <c r="O216" s="241"/>
      <c r="P216" s="241"/>
      <c r="Q216" s="241"/>
      <c r="R216" s="241"/>
      <c r="S216" s="241"/>
      <c r="T216" s="242"/>
      <c r="AT216" s="244" t="s">
        <v>131</v>
      </c>
      <c r="AU216" s="244" t="s">
        <v>80</v>
      </c>
      <c r="AV216" s="243" t="s">
        <v>129</v>
      </c>
      <c r="AW216" s="243" t="s">
        <v>29</v>
      </c>
      <c r="AX216" s="243" t="s">
        <v>78</v>
      </c>
      <c r="AY216" s="244" t="s">
        <v>122</v>
      </c>
    </row>
    <row r="217" spans="2:65" s="119" customFormat="1" ht="16.5" customHeight="1">
      <c r="B217" s="147"/>
      <c r="C217" s="102" t="s">
        <v>157</v>
      </c>
      <c r="D217" s="102" t="s">
        <v>124</v>
      </c>
      <c r="E217" s="103" t="s">
        <v>342</v>
      </c>
      <c r="F217" s="104" t="s">
        <v>343</v>
      </c>
      <c r="G217" s="105" t="s">
        <v>127</v>
      </c>
      <c r="H217" s="106">
        <v>482</v>
      </c>
      <c r="I217" s="282"/>
      <c r="J217" s="107">
        <f>ROUND(I217*H217,2)</f>
        <v>0</v>
      </c>
      <c r="K217" s="104" t="s">
        <v>128</v>
      </c>
      <c r="L217" s="98"/>
      <c r="M217" s="209" t="s">
        <v>1</v>
      </c>
      <c r="N217" s="210" t="s">
        <v>38</v>
      </c>
      <c r="O217" s="211">
        <v>2.1000000000000001E-2</v>
      </c>
      <c r="P217" s="211">
        <f>O217*H217</f>
        <v>10.122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AR217" s="213" t="s">
        <v>129</v>
      </c>
      <c r="AT217" s="213" t="s">
        <v>124</v>
      </c>
      <c r="AU217" s="213" t="s">
        <v>80</v>
      </c>
      <c r="AY217" s="112" t="s">
        <v>122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12" t="s">
        <v>78</v>
      </c>
      <c r="BK217" s="214">
        <f>ROUND(I217*H217,2)</f>
        <v>0</v>
      </c>
      <c r="BL217" s="112" t="s">
        <v>129</v>
      </c>
      <c r="BM217" s="213" t="s">
        <v>344</v>
      </c>
    </row>
    <row r="218" spans="2:65" s="223" customFormat="1">
      <c r="B218" s="215"/>
      <c r="C218" s="216"/>
      <c r="D218" s="217" t="s">
        <v>131</v>
      </c>
      <c r="E218" s="218" t="s">
        <v>1</v>
      </c>
      <c r="F218" s="219" t="s">
        <v>336</v>
      </c>
      <c r="G218" s="216"/>
      <c r="H218" s="218" t="s">
        <v>1</v>
      </c>
      <c r="I218" s="383"/>
      <c r="J218" s="216"/>
      <c r="K218" s="216"/>
      <c r="L218" s="99"/>
      <c r="M218" s="220"/>
      <c r="N218" s="221"/>
      <c r="O218" s="221"/>
      <c r="P218" s="221"/>
      <c r="Q218" s="221"/>
      <c r="R218" s="221"/>
      <c r="S218" s="221"/>
      <c r="T218" s="222"/>
      <c r="AT218" s="224" t="s">
        <v>131</v>
      </c>
      <c r="AU218" s="224" t="s">
        <v>80</v>
      </c>
      <c r="AV218" s="223" t="s">
        <v>78</v>
      </c>
      <c r="AW218" s="223" t="s">
        <v>29</v>
      </c>
      <c r="AX218" s="223" t="s">
        <v>73</v>
      </c>
      <c r="AY218" s="224" t="s">
        <v>122</v>
      </c>
    </row>
    <row r="219" spans="2:65" s="233" customFormat="1">
      <c r="B219" s="225"/>
      <c r="C219" s="226"/>
      <c r="D219" s="217" t="s">
        <v>131</v>
      </c>
      <c r="E219" s="227" t="s">
        <v>1</v>
      </c>
      <c r="F219" s="228" t="s">
        <v>337</v>
      </c>
      <c r="G219" s="226"/>
      <c r="H219" s="229">
        <v>482</v>
      </c>
      <c r="I219" s="384"/>
      <c r="J219" s="226"/>
      <c r="K219" s="226"/>
      <c r="L219" s="100"/>
      <c r="M219" s="230"/>
      <c r="N219" s="231"/>
      <c r="O219" s="231"/>
      <c r="P219" s="231"/>
      <c r="Q219" s="231"/>
      <c r="R219" s="231"/>
      <c r="S219" s="231"/>
      <c r="T219" s="232"/>
      <c r="AT219" s="234" t="s">
        <v>131</v>
      </c>
      <c r="AU219" s="234" t="s">
        <v>80</v>
      </c>
      <c r="AV219" s="233" t="s">
        <v>80</v>
      </c>
      <c r="AW219" s="233" t="s">
        <v>29</v>
      </c>
      <c r="AX219" s="233" t="s">
        <v>73</v>
      </c>
      <c r="AY219" s="234" t="s">
        <v>122</v>
      </c>
    </row>
    <row r="220" spans="2:65" s="243" customFormat="1">
      <c r="B220" s="235"/>
      <c r="C220" s="236"/>
      <c r="D220" s="217" t="s">
        <v>131</v>
      </c>
      <c r="E220" s="237" t="s">
        <v>1</v>
      </c>
      <c r="F220" s="238" t="s">
        <v>134</v>
      </c>
      <c r="G220" s="236"/>
      <c r="H220" s="239">
        <v>482</v>
      </c>
      <c r="I220" s="385"/>
      <c r="J220" s="236"/>
      <c r="K220" s="236"/>
      <c r="L220" s="101"/>
      <c r="M220" s="240"/>
      <c r="N220" s="241"/>
      <c r="O220" s="241"/>
      <c r="P220" s="241"/>
      <c r="Q220" s="241"/>
      <c r="R220" s="241"/>
      <c r="S220" s="241"/>
      <c r="T220" s="242"/>
      <c r="AT220" s="244" t="s">
        <v>131</v>
      </c>
      <c r="AU220" s="244" t="s">
        <v>80</v>
      </c>
      <c r="AV220" s="243" t="s">
        <v>129</v>
      </c>
      <c r="AW220" s="243" t="s">
        <v>29</v>
      </c>
      <c r="AX220" s="243" t="s">
        <v>78</v>
      </c>
      <c r="AY220" s="244" t="s">
        <v>122</v>
      </c>
    </row>
    <row r="221" spans="2:65" s="119" customFormat="1" ht="24" customHeight="1">
      <c r="B221" s="147"/>
      <c r="C221" s="102" t="s">
        <v>243</v>
      </c>
      <c r="D221" s="102" t="s">
        <v>124</v>
      </c>
      <c r="E221" s="103" t="s">
        <v>345</v>
      </c>
      <c r="F221" s="104" t="s">
        <v>346</v>
      </c>
      <c r="G221" s="105" t="s">
        <v>127</v>
      </c>
      <c r="H221" s="106">
        <v>482</v>
      </c>
      <c r="I221" s="282"/>
      <c r="J221" s="107">
        <f>ROUND(I221*H221,2)</f>
        <v>0</v>
      </c>
      <c r="K221" s="104" t="s">
        <v>128</v>
      </c>
      <c r="L221" s="98"/>
      <c r="M221" s="209" t="s">
        <v>1</v>
      </c>
      <c r="N221" s="210" t="s">
        <v>38</v>
      </c>
      <c r="O221" s="211">
        <v>2E-3</v>
      </c>
      <c r="P221" s="211">
        <f>O221*H221</f>
        <v>0.96399999999999997</v>
      </c>
      <c r="Q221" s="211">
        <v>0</v>
      </c>
      <c r="R221" s="211">
        <f>Q221*H221</f>
        <v>0</v>
      </c>
      <c r="S221" s="211">
        <v>0</v>
      </c>
      <c r="T221" s="212">
        <f>S221*H221</f>
        <v>0</v>
      </c>
      <c r="AR221" s="213" t="s">
        <v>129</v>
      </c>
      <c r="AT221" s="213" t="s">
        <v>124</v>
      </c>
      <c r="AU221" s="213" t="s">
        <v>80</v>
      </c>
      <c r="AY221" s="112" t="s">
        <v>122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12" t="s">
        <v>78</v>
      </c>
      <c r="BK221" s="214">
        <f>ROUND(I221*H221,2)</f>
        <v>0</v>
      </c>
      <c r="BL221" s="112" t="s">
        <v>129</v>
      </c>
      <c r="BM221" s="213" t="s">
        <v>347</v>
      </c>
    </row>
    <row r="222" spans="2:65" s="223" customFormat="1">
      <c r="B222" s="215"/>
      <c r="C222" s="216"/>
      <c r="D222" s="217" t="s">
        <v>131</v>
      </c>
      <c r="E222" s="218" t="s">
        <v>1</v>
      </c>
      <c r="F222" s="219" t="s">
        <v>348</v>
      </c>
      <c r="G222" s="216"/>
      <c r="H222" s="218" t="s">
        <v>1</v>
      </c>
      <c r="I222" s="383"/>
      <c r="J222" s="216"/>
      <c r="K222" s="216"/>
      <c r="L222" s="99"/>
      <c r="M222" s="220"/>
      <c r="N222" s="221"/>
      <c r="O222" s="221"/>
      <c r="P222" s="221"/>
      <c r="Q222" s="221"/>
      <c r="R222" s="221"/>
      <c r="S222" s="221"/>
      <c r="T222" s="222"/>
      <c r="AT222" s="224" t="s">
        <v>131</v>
      </c>
      <c r="AU222" s="224" t="s">
        <v>80</v>
      </c>
      <c r="AV222" s="223" t="s">
        <v>78</v>
      </c>
      <c r="AW222" s="223" t="s">
        <v>29</v>
      </c>
      <c r="AX222" s="223" t="s">
        <v>73</v>
      </c>
      <c r="AY222" s="224" t="s">
        <v>122</v>
      </c>
    </row>
    <row r="223" spans="2:65" s="233" customFormat="1">
      <c r="B223" s="225"/>
      <c r="C223" s="226"/>
      <c r="D223" s="217" t="s">
        <v>131</v>
      </c>
      <c r="E223" s="227" t="s">
        <v>1</v>
      </c>
      <c r="F223" s="228" t="s">
        <v>337</v>
      </c>
      <c r="G223" s="226"/>
      <c r="H223" s="229">
        <v>482</v>
      </c>
      <c r="I223" s="384"/>
      <c r="J223" s="226"/>
      <c r="K223" s="226"/>
      <c r="L223" s="100"/>
      <c r="M223" s="230"/>
      <c r="N223" s="231"/>
      <c r="O223" s="231"/>
      <c r="P223" s="231"/>
      <c r="Q223" s="231"/>
      <c r="R223" s="231"/>
      <c r="S223" s="231"/>
      <c r="T223" s="232"/>
      <c r="AT223" s="234" t="s">
        <v>131</v>
      </c>
      <c r="AU223" s="234" t="s">
        <v>80</v>
      </c>
      <c r="AV223" s="233" t="s">
        <v>80</v>
      </c>
      <c r="AW223" s="233" t="s">
        <v>29</v>
      </c>
      <c r="AX223" s="233" t="s">
        <v>73</v>
      </c>
      <c r="AY223" s="234" t="s">
        <v>122</v>
      </c>
    </row>
    <row r="224" spans="2:65" s="243" customFormat="1">
      <c r="B224" s="235"/>
      <c r="C224" s="236"/>
      <c r="D224" s="217" t="s">
        <v>131</v>
      </c>
      <c r="E224" s="237" t="s">
        <v>1</v>
      </c>
      <c r="F224" s="238" t="s">
        <v>134</v>
      </c>
      <c r="G224" s="236"/>
      <c r="H224" s="239">
        <v>482</v>
      </c>
      <c r="I224" s="385"/>
      <c r="J224" s="236"/>
      <c r="K224" s="236"/>
      <c r="L224" s="101"/>
      <c r="M224" s="240"/>
      <c r="N224" s="241"/>
      <c r="O224" s="241"/>
      <c r="P224" s="241"/>
      <c r="Q224" s="241"/>
      <c r="R224" s="241"/>
      <c r="S224" s="241"/>
      <c r="T224" s="242"/>
      <c r="AT224" s="244" t="s">
        <v>131</v>
      </c>
      <c r="AU224" s="244" t="s">
        <v>80</v>
      </c>
      <c r="AV224" s="243" t="s">
        <v>129</v>
      </c>
      <c r="AW224" s="243" t="s">
        <v>29</v>
      </c>
      <c r="AX224" s="243" t="s">
        <v>78</v>
      </c>
      <c r="AY224" s="244" t="s">
        <v>122</v>
      </c>
    </row>
    <row r="225" spans="2:65" s="119" customFormat="1" ht="24" customHeight="1">
      <c r="B225" s="147"/>
      <c r="C225" s="102" t="s">
        <v>247</v>
      </c>
      <c r="D225" s="102" t="s">
        <v>124</v>
      </c>
      <c r="E225" s="103" t="s">
        <v>349</v>
      </c>
      <c r="F225" s="104" t="s">
        <v>350</v>
      </c>
      <c r="G225" s="105" t="s">
        <v>127</v>
      </c>
      <c r="H225" s="106">
        <v>482</v>
      </c>
      <c r="I225" s="282"/>
      <c r="J225" s="107">
        <f>ROUND(I225*H225,2)</f>
        <v>0</v>
      </c>
      <c r="K225" s="104" t="s">
        <v>128</v>
      </c>
      <c r="L225" s="98"/>
      <c r="M225" s="209" t="s">
        <v>1</v>
      </c>
      <c r="N225" s="210" t="s">
        <v>38</v>
      </c>
      <c r="O225" s="211">
        <v>7.0999999999999994E-2</v>
      </c>
      <c r="P225" s="211">
        <f>O225*H225</f>
        <v>34.221999999999994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AR225" s="213" t="s">
        <v>129</v>
      </c>
      <c r="AT225" s="213" t="s">
        <v>124</v>
      </c>
      <c r="AU225" s="213" t="s">
        <v>80</v>
      </c>
      <c r="AY225" s="112" t="s">
        <v>122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12" t="s">
        <v>78</v>
      </c>
      <c r="BK225" s="214">
        <f>ROUND(I225*H225,2)</f>
        <v>0</v>
      </c>
      <c r="BL225" s="112" t="s">
        <v>129</v>
      </c>
      <c r="BM225" s="213" t="s">
        <v>351</v>
      </c>
    </row>
    <row r="226" spans="2:65" s="223" customFormat="1">
      <c r="B226" s="215"/>
      <c r="C226" s="216"/>
      <c r="D226" s="217" t="s">
        <v>131</v>
      </c>
      <c r="E226" s="218" t="s">
        <v>1</v>
      </c>
      <c r="F226" s="219" t="s">
        <v>348</v>
      </c>
      <c r="G226" s="216"/>
      <c r="H226" s="218" t="s">
        <v>1</v>
      </c>
      <c r="I226" s="383"/>
      <c r="J226" s="216"/>
      <c r="K226" s="216"/>
      <c r="L226" s="99"/>
      <c r="M226" s="220"/>
      <c r="N226" s="221"/>
      <c r="O226" s="221"/>
      <c r="P226" s="221"/>
      <c r="Q226" s="221"/>
      <c r="R226" s="221"/>
      <c r="S226" s="221"/>
      <c r="T226" s="222"/>
      <c r="AT226" s="224" t="s">
        <v>131</v>
      </c>
      <c r="AU226" s="224" t="s">
        <v>80</v>
      </c>
      <c r="AV226" s="223" t="s">
        <v>78</v>
      </c>
      <c r="AW226" s="223" t="s">
        <v>29</v>
      </c>
      <c r="AX226" s="223" t="s">
        <v>73</v>
      </c>
      <c r="AY226" s="224" t="s">
        <v>122</v>
      </c>
    </row>
    <row r="227" spans="2:65" s="233" customFormat="1">
      <c r="B227" s="225"/>
      <c r="C227" s="226"/>
      <c r="D227" s="217" t="s">
        <v>131</v>
      </c>
      <c r="E227" s="227" t="s">
        <v>1</v>
      </c>
      <c r="F227" s="228" t="s">
        <v>337</v>
      </c>
      <c r="G227" s="226"/>
      <c r="H227" s="229">
        <v>482</v>
      </c>
      <c r="I227" s="384"/>
      <c r="J227" s="226"/>
      <c r="K227" s="226"/>
      <c r="L227" s="100"/>
      <c r="M227" s="230"/>
      <c r="N227" s="231"/>
      <c r="O227" s="231"/>
      <c r="P227" s="231"/>
      <c r="Q227" s="231"/>
      <c r="R227" s="231"/>
      <c r="S227" s="231"/>
      <c r="T227" s="232"/>
      <c r="AT227" s="234" t="s">
        <v>131</v>
      </c>
      <c r="AU227" s="234" t="s">
        <v>80</v>
      </c>
      <c r="AV227" s="233" t="s">
        <v>80</v>
      </c>
      <c r="AW227" s="233" t="s">
        <v>29</v>
      </c>
      <c r="AX227" s="233" t="s">
        <v>73</v>
      </c>
      <c r="AY227" s="234" t="s">
        <v>122</v>
      </c>
    </row>
    <row r="228" spans="2:65" s="243" customFormat="1">
      <c r="B228" s="235"/>
      <c r="C228" s="236"/>
      <c r="D228" s="217" t="s">
        <v>131</v>
      </c>
      <c r="E228" s="237" t="s">
        <v>1</v>
      </c>
      <c r="F228" s="238" t="s">
        <v>134</v>
      </c>
      <c r="G228" s="236"/>
      <c r="H228" s="239">
        <v>482</v>
      </c>
      <c r="I228" s="385"/>
      <c r="J228" s="236"/>
      <c r="K228" s="236"/>
      <c r="L228" s="101"/>
      <c r="M228" s="240"/>
      <c r="N228" s="241"/>
      <c r="O228" s="241"/>
      <c r="P228" s="241"/>
      <c r="Q228" s="241"/>
      <c r="R228" s="241"/>
      <c r="S228" s="241"/>
      <c r="T228" s="242"/>
      <c r="AT228" s="244" t="s">
        <v>131</v>
      </c>
      <c r="AU228" s="244" t="s">
        <v>80</v>
      </c>
      <c r="AV228" s="243" t="s">
        <v>129</v>
      </c>
      <c r="AW228" s="243" t="s">
        <v>29</v>
      </c>
      <c r="AX228" s="243" t="s">
        <v>78</v>
      </c>
      <c r="AY228" s="244" t="s">
        <v>122</v>
      </c>
    </row>
    <row r="229" spans="2:65" s="203" customFormat="1" ht="22.9" customHeight="1">
      <c r="B229" s="193"/>
      <c r="C229" s="194"/>
      <c r="D229" s="195" t="s">
        <v>72</v>
      </c>
      <c r="E229" s="207" t="s">
        <v>163</v>
      </c>
      <c r="F229" s="207" t="s">
        <v>200</v>
      </c>
      <c r="G229" s="194"/>
      <c r="H229" s="194"/>
      <c r="I229" s="382"/>
      <c r="J229" s="208">
        <f>BK229</f>
        <v>0</v>
      </c>
      <c r="K229" s="194"/>
      <c r="L229" s="198"/>
      <c r="M229" s="199"/>
      <c r="N229" s="200"/>
      <c r="O229" s="200"/>
      <c r="P229" s="201">
        <f>SUM(P230:P241)</f>
        <v>45.220000000000006</v>
      </c>
      <c r="Q229" s="200"/>
      <c r="R229" s="201">
        <f>SUM(R230:R241)</f>
        <v>47.613430000000001</v>
      </c>
      <c r="S229" s="200"/>
      <c r="T229" s="202">
        <f>SUM(T230:T241)</f>
        <v>0</v>
      </c>
      <c r="AR229" s="204" t="s">
        <v>78</v>
      </c>
      <c r="AT229" s="205" t="s">
        <v>72</v>
      </c>
      <c r="AU229" s="205" t="s">
        <v>78</v>
      </c>
      <c r="AY229" s="204" t="s">
        <v>122</v>
      </c>
      <c r="BK229" s="206">
        <f>SUM(BK230:BK241)</f>
        <v>0</v>
      </c>
    </row>
    <row r="230" spans="2:65" s="119" customFormat="1" ht="24" customHeight="1">
      <c r="B230" s="147"/>
      <c r="C230" s="102" t="s">
        <v>250</v>
      </c>
      <c r="D230" s="102" t="s">
        <v>124</v>
      </c>
      <c r="E230" s="103" t="s">
        <v>352</v>
      </c>
      <c r="F230" s="104" t="s">
        <v>353</v>
      </c>
      <c r="G230" s="105" t="s">
        <v>175</v>
      </c>
      <c r="H230" s="106">
        <v>323</v>
      </c>
      <c r="I230" s="282"/>
      <c r="J230" s="107">
        <f>ROUND(I230*H230,2)</f>
        <v>0</v>
      </c>
      <c r="K230" s="104" t="s">
        <v>128</v>
      </c>
      <c r="L230" s="98"/>
      <c r="M230" s="209" t="s">
        <v>1</v>
      </c>
      <c r="N230" s="210" t="s">
        <v>38</v>
      </c>
      <c r="O230" s="211">
        <v>0.14000000000000001</v>
      </c>
      <c r="P230" s="211">
        <f>O230*H230</f>
        <v>45.220000000000006</v>
      </c>
      <c r="Q230" s="211">
        <v>0.10095</v>
      </c>
      <c r="R230" s="211">
        <f>Q230*H230</f>
        <v>32.606850000000001</v>
      </c>
      <c r="S230" s="211">
        <v>0</v>
      </c>
      <c r="T230" s="212">
        <f>S230*H230</f>
        <v>0</v>
      </c>
      <c r="AR230" s="213" t="s">
        <v>129</v>
      </c>
      <c r="AT230" s="213" t="s">
        <v>124</v>
      </c>
      <c r="AU230" s="213" t="s">
        <v>80</v>
      </c>
      <c r="AY230" s="112" t="s">
        <v>122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12" t="s">
        <v>78</v>
      </c>
      <c r="BK230" s="214">
        <f>ROUND(I230*H230,2)</f>
        <v>0</v>
      </c>
      <c r="BL230" s="112" t="s">
        <v>129</v>
      </c>
      <c r="BM230" s="213" t="s">
        <v>354</v>
      </c>
    </row>
    <row r="231" spans="2:65" s="223" customFormat="1" ht="22.5">
      <c r="B231" s="215"/>
      <c r="C231" s="216"/>
      <c r="D231" s="217" t="s">
        <v>131</v>
      </c>
      <c r="E231" s="218" t="s">
        <v>1</v>
      </c>
      <c r="F231" s="219" t="s">
        <v>355</v>
      </c>
      <c r="G231" s="216"/>
      <c r="H231" s="218" t="s">
        <v>1</v>
      </c>
      <c r="I231" s="383"/>
      <c r="J231" s="216"/>
      <c r="K231" s="216"/>
      <c r="L231" s="99"/>
      <c r="M231" s="220"/>
      <c r="N231" s="221"/>
      <c r="O231" s="221"/>
      <c r="P231" s="221"/>
      <c r="Q231" s="221"/>
      <c r="R231" s="221"/>
      <c r="S231" s="221"/>
      <c r="T231" s="222"/>
      <c r="AT231" s="224" t="s">
        <v>131</v>
      </c>
      <c r="AU231" s="224" t="s">
        <v>80</v>
      </c>
      <c r="AV231" s="223" t="s">
        <v>78</v>
      </c>
      <c r="AW231" s="223" t="s">
        <v>29</v>
      </c>
      <c r="AX231" s="223" t="s">
        <v>73</v>
      </c>
      <c r="AY231" s="224" t="s">
        <v>122</v>
      </c>
    </row>
    <row r="232" spans="2:65" s="233" customFormat="1">
      <c r="B232" s="225"/>
      <c r="C232" s="226"/>
      <c r="D232" s="217" t="s">
        <v>131</v>
      </c>
      <c r="E232" s="227" t="s">
        <v>1</v>
      </c>
      <c r="F232" s="228" t="s">
        <v>356</v>
      </c>
      <c r="G232" s="226"/>
      <c r="H232" s="229">
        <v>323</v>
      </c>
      <c r="I232" s="384"/>
      <c r="J232" s="226"/>
      <c r="K232" s="226"/>
      <c r="L232" s="100"/>
      <c r="M232" s="230"/>
      <c r="N232" s="231"/>
      <c r="O232" s="231"/>
      <c r="P232" s="231"/>
      <c r="Q232" s="231"/>
      <c r="R232" s="231"/>
      <c r="S232" s="231"/>
      <c r="T232" s="232"/>
      <c r="AT232" s="234" t="s">
        <v>131</v>
      </c>
      <c r="AU232" s="234" t="s">
        <v>80</v>
      </c>
      <c r="AV232" s="233" t="s">
        <v>80</v>
      </c>
      <c r="AW232" s="233" t="s">
        <v>29</v>
      </c>
      <c r="AX232" s="233" t="s">
        <v>73</v>
      </c>
      <c r="AY232" s="234" t="s">
        <v>122</v>
      </c>
    </row>
    <row r="233" spans="2:65" s="243" customFormat="1">
      <c r="B233" s="235"/>
      <c r="C233" s="236"/>
      <c r="D233" s="217" t="s">
        <v>131</v>
      </c>
      <c r="E233" s="237" t="s">
        <v>1</v>
      </c>
      <c r="F233" s="238" t="s">
        <v>134</v>
      </c>
      <c r="G233" s="236"/>
      <c r="H233" s="239">
        <v>323</v>
      </c>
      <c r="I233" s="385"/>
      <c r="J233" s="236"/>
      <c r="K233" s="236"/>
      <c r="L233" s="101"/>
      <c r="M233" s="240"/>
      <c r="N233" s="241"/>
      <c r="O233" s="241"/>
      <c r="P233" s="241"/>
      <c r="Q233" s="241"/>
      <c r="R233" s="241"/>
      <c r="S233" s="241"/>
      <c r="T233" s="242"/>
      <c r="AT233" s="244" t="s">
        <v>131</v>
      </c>
      <c r="AU233" s="244" t="s">
        <v>80</v>
      </c>
      <c r="AV233" s="243" t="s">
        <v>129</v>
      </c>
      <c r="AW233" s="243" t="s">
        <v>29</v>
      </c>
      <c r="AX233" s="243" t="s">
        <v>78</v>
      </c>
      <c r="AY233" s="244" t="s">
        <v>122</v>
      </c>
    </row>
    <row r="234" spans="2:65" s="119" customFormat="1" ht="16.5" customHeight="1">
      <c r="B234" s="147"/>
      <c r="C234" s="248" t="s">
        <v>253</v>
      </c>
      <c r="D234" s="248" t="s">
        <v>310</v>
      </c>
      <c r="E234" s="249" t="s">
        <v>357</v>
      </c>
      <c r="F234" s="250" t="s">
        <v>358</v>
      </c>
      <c r="G234" s="251" t="s">
        <v>175</v>
      </c>
      <c r="H234" s="252">
        <v>326.23</v>
      </c>
      <c r="I234" s="288"/>
      <c r="J234" s="253">
        <f>ROUND(I234*H234,2)</f>
        <v>0</v>
      </c>
      <c r="K234" s="250" t="s">
        <v>128</v>
      </c>
      <c r="L234" s="254"/>
      <c r="M234" s="255" t="s">
        <v>1</v>
      </c>
      <c r="N234" s="256" t="s">
        <v>38</v>
      </c>
      <c r="O234" s="211">
        <v>0</v>
      </c>
      <c r="P234" s="211">
        <f>O234*H234</f>
        <v>0</v>
      </c>
      <c r="Q234" s="211">
        <v>4.5999999999999999E-2</v>
      </c>
      <c r="R234" s="211">
        <f>Q234*H234</f>
        <v>15.006580000000001</v>
      </c>
      <c r="S234" s="211">
        <v>0</v>
      </c>
      <c r="T234" s="212">
        <f>S234*H234</f>
        <v>0</v>
      </c>
      <c r="AR234" s="213" t="s">
        <v>158</v>
      </c>
      <c r="AT234" s="213" t="s">
        <v>310</v>
      </c>
      <c r="AU234" s="213" t="s">
        <v>80</v>
      </c>
      <c r="AY234" s="112" t="s">
        <v>122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12" t="s">
        <v>78</v>
      </c>
      <c r="BK234" s="214">
        <f>ROUND(I234*H234,2)</f>
        <v>0</v>
      </c>
      <c r="BL234" s="112" t="s">
        <v>129</v>
      </c>
      <c r="BM234" s="213" t="s">
        <v>359</v>
      </c>
    </row>
    <row r="235" spans="2:65" s="223" customFormat="1">
      <c r="B235" s="215"/>
      <c r="C235" s="216"/>
      <c r="D235" s="217" t="s">
        <v>131</v>
      </c>
      <c r="E235" s="218" t="s">
        <v>1</v>
      </c>
      <c r="F235" s="219" t="s">
        <v>360</v>
      </c>
      <c r="G235" s="216"/>
      <c r="H235" s="218" t="s">
        <v>1</v>
      </c>
      <c r="I235" s="383"/>
      <c r="J235" s="216"/>
      <c r="K235" s="216"/>
      <c r="L235" s="99"/>
      <c r="M235" s="220"/>
      <c r="N235" s="221"/>
      <c r="O235" s="221"/>
      <c r="P235" s="221"/>
      <c r="Q235" s="221"/>
      <c r="R235" s="221"/>
      <c r="S235" s="221"/>
      <c r="T235" s="222"/>
      <c r="AT235" s="224" t="s">
        <v>131</v>
      </c>
      <c r="AU235" s="224" t="s">
        <v>80</v>
      </c>
      <c r="AV235" s="223" t="s">
        <v>78</v>
      </c>
      <c r="AW235" s="223" t="s">
        <v>29</v>
      </c>
      <c r="AX235" s="223" t="s">
        <v>73</v>
      </c>
      <c r="AY235" s="224" t="s">
        <v>122</v>
      </c>
    </row>
    <row r="236" spans="2:65" s="233" customFormat="1">
      <c r="B236" s="225"/>
      <c r="C236" s="226"/>
      <c r="D236" s="217" t="s">
        <v>131</v>
      </c>
      <c r="E236" s="227" t="s">
        <v>1</v>
      </c>
      <c r="F236" s="228" t="s">
        <v>361</v>
      </c>
      <c r="G236" s="226"/>
      <c r="H236" s="229">
        <v>326.23</v>
      </c>
      <c r="I236" s="384"/>
      <c r="J236" s="226"/>
      <c r="K236" s="226"/>
      <c r="L236" s="100"/>
      <c r="M236" s="230"/>
      <c r="N236" s="231"/>
      <c r="O236" s="231"/>
      <c r="P236" s="231"/>
      <c r="Q236" s="231"/>
      <c r="R236" s="231"/>
      <c r="S236" s="231"/>
      <c r="T236" s="232"/>
      <c r="AT236" s="234" t="s">
        <v>131</v>
      </c>
      <c r="AU236" s="234" t="s">
        <v>80</v>
      </c>
      <c r="AV236" s="233" t="s">
        <v>80</v>
      </c>
      <c r="AW236" s="233" t="s">
        <v>29</v>
      </c>
      <c r="AX236" s="233" t="s">
        <v>73</v>
      </c>
      <c r="AY236" s="234" t="s">
        <v>122</v>
      </c>
    </row>
    <row r="237" spans="2:65" s="243" customFormat="1">
      <c r="B237" s="235"/>
      <c r="C237" s="236"/>
      <c r="D237" s="217" t="s">
        <v>131</v>
      </c>
      <c r="E237" s="237" t="s">
        <v>1</v>
      </c>
      <c r="F237" s="238" t="s">
        <v>134</v>
      </c>
      <c r="G237" s="236"/>
      <c r="H237" s="239">
        <v>326.23</v>
      </c>
      <c r="I237" s="385"/>
      <c r="J237" s="236"/>
      <c r="K237" s="236"/>
      <c r="L237" s="101"/>
      <c r="M237" s="240"/>
      <c r="N237" s="241"/>
      <c r="O237" s="241"/>
      <c r="P237" s="241"/>
      <c r="Q237" s="241"/>
      <c r="R237" s="241"/>
      <c r="S237" s="241"/>
      <c r="T237" s="242"/>
      <c r="AT237" s="244" t="s">
        <v>131</v>
      </c>
      <c r="AU237" s="244" t="s">
        <v>80</v>
      </c>
      <c r="AV237" s="243" t="s">
        <v>129</v>
      </c>
      <c r="AW237" s="243" t="s">
        <v>29</v>
      </c>
      <c r="AX237" s="243" t="s">
        <v>78</v>
      </c>
      <c r="AY237" s="244" t="s">
        <v>122</v>
      </c>
    </row>
    <row r="238" spans="2:65" s="119" customFormat="1" ht="16.5" customHeight="1">
      <c r="B238" s="147"/>
      <c r="C238" s="102" t="s">
        <v>257</v>
      </c>
      <c r="D238" s="102" t="s">
        <v>124</v>
      </c>
      <c r="E238" s="103" t="s">
        <v>362</v>
      </c>
      <c r="F238" s="104" t="s">
        <v>363</v>
      </c>
      <c r="G238" s="105" t="s">
        <v>175</v>
      </c>
      <c r="H238" s="106">
        <v>46</v>
      </c>
      <c r="I238" s="282"/>
      <c r="J238" s="107">
        <f>ROUND(I238*H238,2)</f>
        <v>0</v>
      </c>
      <c r="K238" s="104" t="s">
        <v>1</v>
      </c>
      <c r="L238" s="98"/>
      <c r="M238" s="209" t="s">
        <v>1</v>
      </c>
      <c r="N238" s="210" t="s">
        <v>38</v>
      </c>
      <c r="O238" s="211">
        <v>0</v>
      </c>
      <c r="P238" s="211">
        <f>O238*H238</f>
        <v>0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AR238" s="213" t="s">
        <v>129</v>
      </c>
      <c r="AT238" s="213" t="s">
        <v>124</v>
      </c>
      <c r="AU238" s="213" t="s">
        <v>80</v>
      </c>
      <c r="AY238" s="112" t="s">
        <v>122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12" t="s">
        <v>78</v>
      </c>
      <c r="BK238" s="214">
        <f>ROUND(I238*H238,2)</f>
        <v>0</v>
      </c>
      <c r="BL238" s="112" t="s">
        <v>129</v>
      </c>
      <c r="BM238" s="213" t="s">
        <v>364</v>
      </c>
    </row>
    <row r="239" spans="2:65" s="223" customFormat="1" ht="22.5">
      <c r="B239" s="215"/>
      <c r="C239" s="216"/>
      <c r="D239" s="217" t="s">
        <v>131</v>
      </c>
      <c r="E239" s="218" t="s">
        <v>1</v>
      </c>
      <c r="F239" s="219" t="s">
        <v>365</v>
      </c>
      <c r="G239" s="216"/>
      <c r="H239" s="218" t="s">
        <v>1</v>
      </c>
      <c r="I239" s="383"/>
      <c r="J239" s="216"/>
      <c r="K239" s="216"/>
      <c r="L239" s="99"/>
      <c r="M239" s="220"/>
      <c r="N239" s="221"/>
      <c r="O239" s="221"/>
      <c r="P239" s="221"/>
      <c r="Q239" s="221"/>
      <c r="R239" s="221"/>
      <c r="S239" s="221"/>
      <c r="T239" s="222"/>
      <c r="AT239" s="224" t="s">
        <v>131</v>
      </c>
      <c r="AU239" s="224" t="s">
        <v>80</v>
      </c>
      <c r="AV239" s="223" t="s">
        <v>78</v>
      </c>
      <c r="AW239" s="223" t="s">
        <v>29</v>
      </c>
      <c r="AX239" s="223" t="s">
        <v>73</v>
      </c>
      <c r="AY239" s="224" t="s">
        <v>122</v>
      </c>
    </row>
    <row r="240" spans="2:65" s="233" customFormat="1">
      <c r="B240" s="225"/>
      <c r="C240" s="226"/>
      <c r="D240" s="217" t="s">
        <v>131</v>
      </c>
      <c r="E240" s="227" t="s">
        <v>1</v>
      </c>
      <c r="F240" s="228" t="s">
        <v>366</v>
      </c>
      <c r="G240" s="226"/>
      <c r="H240" s="229">
        <v>46</v>
      </c>
      <c r="I240" s="384"/>
      <c r="J240" s="226"/>
      <c r="K240" s="226"/>
      <c r="L240" s="100"/>
      <c r="M240" s="230"/>
      <c r="N240" s="231"/>
      <c r="O240" s="231"/>
      <c r="P240" s="231"/>
      <c r="Q240" s="231"/>
      <c r="R240" s="231"/>
      <c r="S240" s="231"/>
      <c r="T240" s="232"/>
      <c r="AT240" s="234" t="s">
        <v>131</v>
      </c>
      <c r="AU240" s="234" t="s">
        <v>80</v>
      </c>
      <c r="AV240" s="233" t="s">
        <v>80</v>
      </c>
      <c r="AW240" s="233" t="s">
        <v>29</v>
      </c>
      <c r="AX240" s="233" t="s">
        <v>73</v>
      </c>
      <c r="AY240" s="234" t="s">
        <v>122</v>
      </c>
    </row>
    <row r="241" spans="2:65" s="243" customFormat="1">
      <c r="B241" s="235"/>
      <c r="C241" s="236"/>
      <c r="D241" s="217" t="s">
        <v>131</v>
      </c>
      <c r="E241" s="237" t="s">
        <v>1</v>
      </c>
      <c r="F241" s="238" t="s">
        <v>134</v>
      </c>
      <c r="G241" s="236"/>
      <c r="H241" s="239">
        <v>46</v>
      </c>
      <c r="I241" s="385"/>
      <c r="J241" s="236"/>
      <c r="K241" s="236"/>
      <c r="L241" s="101"/>
      <c r="M241" s="240"/>
      <c r="N241" s="241"/>
      <c r="O241" s="241"/>
      <c r="P241" s="241"/>
      <c r="Q241" s="241"/>
      <c r="R241" s="241"/>
      <c r="S241" s="241"/>
      <c r="T241" s="242"/>
      <c r="AT241" s="244" t="s">
        <v>131</v>
      </c>
      <c r="AU241" s="244" t="s">
        <v>80</v>
      </c>
      <c r="AV241" s="243" t="s">
        <v>129</v>
      </c>
      <c r="AW241" s="243" t="s">
        <v>29</v>
      </c>
      <c r="AX241" s="243" t="s">
        <v>78</v>
      </c>
      <c r="AY241" s="244" t="s">
        <v>122</v>
      </c>
    </row>
    <row r="242" spans="2:65" s="203" customFormat="1" ht="22.9" customHeight="1">
      <c r="B242" s="193"/>
      <c r="C242" s="194"/>
      <c r="D242" s="195" t="s">
        <v>72</v>
      </c>
      <c r="E242" s="207" t="s">
        <v>367</v>
      </c>
      <c r="F242" s="207" t="s">
        <v>368</v>
      </c>
      <c r="G242" s="194"/>
      <c r="H242" s="194"/>
      <c r="I242" s="382"/>
      <c r="J242" s="208">
        <f>BK242</f>
        <v>0</v>
      </c>
      <c r="K242" s="194"/>
      <c r="L242" s="198"/>
      <c r="M242" s="199"/>
      <c r="N242" s="200"/>
      <c r="O242" s="200"/>
      <c r="P242" s="201">
        <f>SUM(P243:P244)</f>
        <v>5.0547029999999999</v>
      </c>
      <c r="Q242" s="200"/>
      <c r="R242" s="201">
        <f>SUM(R243:R244)</f>
        <v>0</v>
      </c>
      <c r="S242" s="200"/>
      <c r="T242" s="202">
        <f>SUM(T243:T244)</f>
        <v>0</v>
      </c>
      <c r="AR242" s="204" t="s">
        <v>78</v>
      </c>
      <c r="AT242" s="205" t="s">
        <v>72</v>
      </c>
      <c r="AU242" s="205" t="s">
        <v>78</v>
      </c>
      <c r="AY242" s="204" t="s">
        <v>122</v>
      </c>
      <c r="BK242" s="206">
        <f>SUM(BK243:BK244)</f>
        <v>0</v>
      </c>
    </row>
    <row r="243" spans="2:65" s="119" customFormat="1" ht="24" customHeight="1">
      <c r="B243" s="147"/>
      <c r="C243" s="102" t="s">
        <v>369</v>
      </c>
      <c r="D243" s="102" t="s">
        <v>124</v>
      </c>
      <c r="E243" s="103" t="s">
        <v>370</v>
      </c>
      <c r="F243" s="104" t="s">
        <v>371</v>
      </c>
      <c r="G243" s="105" t="s">
        <v>217</v>
      </c>
      <c r="H243" s="106">
        <v>71.192999999999998</v>
      </c>
      <c r="I243" s="282"/>
      <c r="J243" s="107">
        <f>ROUND(I243*H243,2)</f>
        <v>0</v>
      </c>
      <c r="K243" s="104" t="s">
        <v>128</v>
      </c>
      <c r="L243" s="98"/>
      <c r="M243" s="209" t="s">
        <v>1</v>
      </c>
      <c r="N243" s="210" t="s">
        <v>38</v>
      </c>
      <c r="O243" s="211">
        <v>6.6000000000000003E-2</v>
      </c>
      <c r="P243" s="211">
        <f>O243*H243</f>
        <v>4.6987379999999996</v>
      </c>
      <c r="Q243" s="211">
        <v>0</v>
      </c>
      <c r="R243" s="211">
        <f>Q243*H243</f>
        <v>0</v>
      </c>
      <c r="S243" s="211">
        <v>0</v>
      </c>
      <c r="T243" s="212">
        <f>S243*H243</f>
        <v>0</v>
      </c>
      <c r="AR243" s="213" t="s">
        <v>129</v>
      </c>
      <c r="AT243" s="213" t="s">
        <v>124</v>
      </c>
      <c r="AU243" s="213" t="s">
        <v>80</v>
      </c>
      <c r="AY243" s="112" t="s">
        <v>122</v>
      </c>
      <c r="BE243" s="214">
        <f>IF(N243="základní",J243,0)</f>
        <v>0</v>
      </c>
      <c r="BF243" s="214">
        <f>IF(N243="snížená",J243,0)</f>
        <v>0</v>
      </c>
      <c r="BG243" s="214">
        <f>IF(N243="zákl. přenesená",J243,0)</f>
        <v>0</v>
      </c>
      <c r="BH243" s="214">
        <f>IF(N243="sníž. přenesená",J243,0)</f>
        <v>0</v>
      </c>
      <c r="BI243" s="214">
        <f>IF(N243="nulová",J243,0)</f>
        <v>0</v>
      </c>
      <c r="BJ243" s="112" t="s">
        <v>78</v>
      </c>
      <c r="BK243" s="214">
        <f>ROUND(I243*H243,2)</f>
        <v>0</v>
      </c>
      <c r="BL243" s="112" t="s">
        <v>129</v>
      </c>
      <c r="BM243" s="213" t="s">
        <v>372</v>
      </c>
    </row>
    <row r="244" spans="2:65" s="119" customFormat="1" ht="24" customHeight="1">
      <c r="B244" s="147"/>
      <c r="C244" s="102" t="s">
        <v>373</v>
      </c>
      <c r="D244" s="102" t="s">
        <v>124</v>
      </c>
      <c r="E244" s="103" t="s">
        <v>374</v>
      </c>
      <c r="F244" s="104" t="s">
        <v>375</v>
      </c>
      <c r="G244" s="105" t="s">
        <v>217</v>
      </c>
      <c r="H244" s="106">
        <v>71.192999999999998</v>
      </c>
      <c r="I244" s="282"/>
      <c r="J244" s="107">
        <f>ROUND(I244*H244,2)</f>
        <v>0</v>
      </c>
      <c r="K244" s="104" t="s">
        <v>128</v>
      </c>
      <c r="L244" s="98"/>
      <c r="M244" s="258" t="s">
        <v>1</v>
      </c>
      <c r="N244" s="259" t="s">
        <v>38</v>
      </c>
      <c r="O244" s="260">
        <v>5.0000000000000001E-3</v>
      </c>
      <c r="P244" s="260">
        <f>O244*H244</f>
        <v>0.35596499999999998</v>
      </c>
      <c r="Q244" s="260">
        <v>0</v>
      </c>
      <c r="R244" s="260">
        <f>Q244*H244</f>
        <v>0</v>
      </c>
      <c r="S244" s="260">
        <v>0</v>
      </c>
      <c r="T244" s="261">
        <f>S244*H244</f>
        <v>0</v>
      </c>
      <c r="AR244" s="213" t="s">
        <v>129</v>
      </c>
      <c r="AT244" s="213" t="s">
        <v>124</v>
      </c>
      <c r="AU244" s="213" t="s">
        <v>80</v>
      </c>
      <c r="AY244" s="112" t="s">
        <v>122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12" t="s">
        <v>78</v>
      </c>
      <c r="BK244" s="214">
        <f>ROUND(I244*H244,2)</f>
        <v>0</v>
      </c>
      <c r="BL244" s="112" t="s">
        <v>129</v>
      </c>
      <c r="BM244" s="213" t="s">
        <v>376</v>
      </c>
    </row>
    <row r="245" spans="2:65" s="119" customFormat="1" ht="6.95" customHeight="1">
      <c r="B245" s="173"/>
      <c r="C245" s="174"/>
      <c r="D245" s="174"/>
      <c r="E245" s="174"/>
      <c r="F245" s="174"/>
      <c r="G245" s="174"/>
      <c r="H245" s="174"/>
      <c r="I245" s="174"/>
      <c r="J245" s="174"/>
      <c r="K245" s="174"/>
      <c r="L245" s="98"/>
    </row>
  </sheetData>
  <sheetProtection password="CEC8" sheet="1" objects="1" scenarios="1"/>
  <autoFilter ref="C124:K244"/>
  <mergeCells count="12">
    <mergeCell ref="E117:H117"/>
    <mergeCell ref="L2:V2"/>
    <mergeCell ref="E85:H85"/>
    <mergeCell ref="E87:H87"/>
    <mergeCell ref="E89:H89"/>
    <mergeCell ref="E113:H113"/>
    <mergeCell ref="E115:H115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4">
    <pageSetUpPr fitToPage="1"/>
  </sheetPr>
  <dimension ref="A1:BM373"/>
  <sheetViews>
    <sheetView showGridLines="0" topLeftCell="A110" workbookViewId="0">
      <selection activeCell="I133" sqref="I133"/>
    </sheetView>
  </sheetViews>
  <sheetFormatPr defaultColWidth="9.1640625" defaultRowHeight="11.25"/>
  <cols>
    <col min="1" max="1" width="8.33203125" style="111" customWidth="1"/>
    <col min="2" max="2" width="1.6640625" style="111" customWidth="1"/>
    <col min="3" max="3" width="4.1640625" style="111" customWidth="1"/>
    <col min="4" max="4" width="4.33203125" style="111" customWidth="1"/>
    <col min="5" max="5" width="17.1640625" style="111" customWidth="1"/>
    <col min="6" max="6" width="50.83203125" style="111" customWidth="1"/>
    <col min="7" max="7" width="7" style="111" customWidth="1"/>
    <col min="8" max="8" width="11.5" style="111" customWidth="1"/>
    <col min="9" max="11" width="20.1640625" style="111" customWidth="1"/>
    <col min="12" max="12" width="9.33203125" style="111" customWidth="1"/>
    <col min="13" max="13" width="10.83203125" style="111" hidden="1" customWidth="1"/>
    <col min="14" max="14" width="9.33203125" style="111" hidden="1"/>
    <col min="15" max="20" width="14.1640625" style="111" hidden="1" customWidth="1"/>
    <col min="21" max="21" width="16.33203125" style="111" hidden="1" customWidth="1"/>
    <col min="22" max="22" width="12.33203125" style="111" customWidth="1"/>
    <col min="23" max="23" width="16.33203125" style="111" customWidth="1"/>
    <col min="24" max="24" width="12.33203125" style="111" customWidth="1"/>
    <col min="25" max="25" width="15" style="111" customWidth="1"/>
    <col min="26" max="26" width="11" style="111" customWidth="1"/>
    <col min="27" max="27" width="15" style="111" customWidth="1"/>
    <col min="28" max="28" width="16.33203125" style="111" customWidth="1"/>
    <col min="29" max="29" width="11" style="111" customWidth="1"/>
    <col min="30" max="30" width="15" style="111" customWidth="1"/>
    <col min="31" max="31" width="16.33203125" style="111" customWidth="1"/>
    <col min="32" max="43" width="9.1640625" style="111"/>
    <col min="44" max="65" width="9.33203125" style="111" hidden="1"/>
    <col min="66" max="16384" width="9.1640625" style="111"/>
  </cols>
  <sheetData>
    <row r="1" spans="1:46">
      <c r="A1" s="110"/>
    </row>
    <row r="2" spans="1:46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12" t="s">
        <v>89</v>
      </c>
    </row>
    <row r="3" spans="1:46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5"/>
      <c r="AT3" s="112" t="s">
        <v>80</v>
      </c>
    </row>
    <row r="4" spans="1:46" ht="24.95" customHeight="1">
      <c r="B4" s="115"/>
      <c r="D4" s="116" t="s">
        <v>93</v>
      </c>
      <c r="L4" s="115"/>
      <c r="M4" s="117" t="s">
        <v>10</v>
      </c>
      <c r="AT4" s="112" t="s">
        <v>4</v>
      </c>
    </row>
    <row r="5" spans="1:46" ht="6.95" customHeight="1">
      <c r="B5" s="115"/>
      <c r="L5" s="115"/>
    </row>
    <row r="6" spans="1:46" ht="12" customHeight="1">
      <c r="B6" s="115"/>
      <c r="D6" s="118" t="s">
        <v>14</v>
      </c>
      <c r="L6" s="115"/>
    </row>
    <row r="7" spans="1:46" ht="16.5" customHeight="1">
      <c r="B7" s="115"/>
      <c r="E7" s="349" t="str">
        <f>'Rekapitulace stavby'!K6</f>
        <v>Revitalizace sportovního areálu v Holicích  - Zpevněné plochy -  1. ČÁST</v>
      </c>
      <c r="F7" s="350"/>
      <c r="G7" s="350"/>
      <c r="H7" s="350"/>
      <c r="L7" s="115"/>
    </row>
    <row r="8" spans="1:46" ht="12" customHeight="1">
      <c r="B8" s="115"/>
      <c r="D8" s="118" t="s">
        <v>94</v>
      </c>
      <c r="L8" s="115"/>
    </row>
    <row r="9" spans="1:46" s="119" customFormat="1" ht="16.5" customHeight="1">
      <c r="B9" s="98"/>
      <c r="E9" s="349" t="s">
        <v>671</v>
      </c>
      <c r="F9" s="351"/>
      <c r="G9" s="351"/>
      <c r="H9" s="351"/>
      <c r="L9" s="98"/>
    </row>
    <row r="10" spans="1:46" s="119" customFormat="1" ht="12" customHeight="1">
      <c r="B10" s="98"/>
      <c r="D10" s="118" t="s">
        <v>96</v>
      </c>
      <c r="L10" s="98"/>
    </row>
    <row r="11" spans="1:46" s="119" customFormat="1" ht="36.950000000000003" customHeight="1">
      <c r="B11" s="98"/>
      <c r="E11" s="352" t="s">
        <v>670</v>
      </c>
      <c r="F11" s="351"/>
      <c r="G11" s="351"/>
      <c r="H11" s="351"/>
      <c r="L11" s="98"/>
    </row>
    <row r="12" spans="1:46" s="119" customFormat="1">
      <c r="B12" s="98"/>
      <c r="L12" s="98"/>
    </row>
    <row r="13" spans="1:46" s="119" customFormat="1" ht="12" customHeight="1">
      <c r="B13" s="98"/>
      <c r="D13" s="118" t="s">
        <v>16</v>
      </c>
      <c r="F13" s="120" t="s">
        <v>1</v>
      </c>
      <c r="I13" s="118" t="s">
        <v>17</v>
      </c>
      <c r="J13" s="120" t="s">
        <v>1</v>
      </c>
      <c r="L13" s="98"/>
    </row>
    <row r="14" spans="1:46" s="119" customFormat="1" ht="12" customHeight="1">
      <c r="B14" s="98"/>
      <c r="D14" s="118" t="s">
        <v>18</v>
      </c>
      <c r="F14" s="120" t="s">
        <v>19</v>
      </c>
      <c r="I14" s="118" t="s">
        <v>20</v>
      </c>
      <c r="J14" s="121" t="str">
        <f>'Rekapitulace stavby'!AN8</f>
        <v>10. 6. 2019</v>
      </c>
      <c r="L14" s="98"/>
    </row>
    <row r="15" spans="1:46" s="119" customFormat="1" ht="10.9" customHeight="1">
      <c r="B15" s="98"/>
      <c r="L15" s="98"/>
    </row>
    <row r="16" spans="1:46" s="119" customFormat="1" ht="12" customHeight="1">
      <c r="B16" s="98"/>
      <c r="D16" s="118" t="s">
        <v>22</v>
      </c>
      <c r="I16" s="118" t="s">
        <v>23</v>
      </c>
      <c r="J16" s="120" t="str">
        <f>IF('Rekapitulace stavby'!AN10="","",'Rekapitulace stavby'!AN10)</f>
        <v/>
      </c>
      <c r="L16" s="98"/>
    </row>
    <row r="17" spans="2:12" s="119" customFormat="1" ht="18" customHeight="1">
      <c r="B17" s="98"/>
      <c r="E17" s="120" t="str">
        <f>IF('Rekapitulace stavby'!E11="","",'Rekapitulace stavby'!E11)</f>
        <v xml:space="preserve"> </v>
      </c>
      <c r="I17" s="118" t="s">
        <v>25</v>
      </c>
      <c r="J17" s="120" t="str">
        <f>IF('Rekapitulace stavby'!AN11="","",'Rekapitulace stavby'!AN11)</f>
        <v/>
      </c>
      <c r="L17" s="98"/>
    </row>
    <row r="18" spans="2:12" s="119" customFormat="1" ht="6.95" customHeight="1">
      <c r="B18" s="98"/>
      <c r="L18" s="98"/>
    </row>
    <row r="19" spans="2:12" s="119" customFormat="1" ht="12" customHeight="1">
      <c r="B19" s="98"/>
      <c r="D19" s="118" t="s">
        <v>26</v>
      </c>
      <c r="I19" s="118" t="s">
        <v>23</v>
      </c>
      <c r="J19" s="120" t="str">
        <f>'Rekapitulace stavby'!AN13</f>
        <v/>
      </c>
      <c r="L19" s="98"/>
    </row>
    <row r="20" spans="2:12" s="119" customFormat="1" ht="18" customHeight="1">
      <c r="B20" s="98"/>
      <c r="E20" s="353" t="str">
        <f>'Rekapitulace stavby'!E14</f>
        <v xml:space="preserve"> </v>
      </c>
      <c r="F20" s="353"/>
      <c r="G20" s="353"/>
      <c r="H20" s="353"/>
      <c r="I20" s="118" t="s">
        <v>25</v>
      </c>
      <c r="J20" s="120" t="str">
        <f>'Rekapitulace stavby'!AN14</f>
        <v/>
      </c>
      <c r="L20" s="98"/>
    </row>
    <row r="21" spans="2:12" s="119" customFormat="1" ht="6.95" customHeight="1">
      <c r="B21" s="98"/>
      <c r="L21" s="98"/>
    </row>
    <row r="22" spans="2:12" s="119" customFormat="1" ht="12" customHeight="1">
      <c r="B22" s="98"/>
      <c r="D22" s="118" t="s">
        <v>27</v>
      </c>
      <c r="I22" s="118" t="s">
        <v>23</v>
      </c>
      <c r="J22" s="120" t="s">
        <v>1</v>
      </c>
      <c r="L22" s="98"/>
    </row>
    <row r="23" spans="2:12" s="119" customFormat="1" ht="18" customHeight="1">
      <c r="B23" s="98"/>
      <c r="E23" s="120" t="s">
        <v>28</v>
      </c>
      <c r="I23" s="118" t="s">
        <v>25</v>
      </c>
      <c r="J23" s="120" t="s">
        <v>1</v>
      </c>
      <c r="L23" s="98"/>
    </row>
    <row r="24" spans="2:12" s="119" customFormat="1" ht="6.95" customHeight="1">
      <c r="B24" s="98"/>
      <c r="L24" s="98"/>
    </row>
    <row r="25" spans="2:12" s="119" customFormat="1" ht="12" customHeight="1">
      <c r="B25" s="98"/>
      <c r="D25" s="118" t="s">
        <v>30</v>
      </c>
      <c r="I25" s="118" t="s">
        <v>23</v>
      </c>
      <c r="J25" s="120" t="s">
        <v>1</v>
      </c>
      <c r="L25" s="98"/>
    </row>
    <row r="26" spans="2:12" s="119" customFormat="1" ht="18" customHeight="1">
      <c r="B26" s="98"/>
      <c r="E26" s="120" t="s">
        <v>31</v>
      </c>
      <c r="I26" s="118" t="s">
        <v>25</v>
      </c>
      <c r="J26" s="120" t="s">
        <v>1</v>
      </c>
      <c r="L26" s="98"/>
    </row>
    <row r="27" spans="2:12" s="119" customFormat="1" ht="6.95" customHeight="1">
      <c r="B27" s="98"/>
      <c r="L27" s="98"/>
    </row>
    <row r="28" spans="2:12" s="119" customFormat="1" ht="12" customHeight="1">
      <c r="B28" s="98"/>
      <c r="D28" s="118" t="s">
        <v>32</v>
      </c>
      <c r="L28" s="98"/>
    </row>
    <row r="29" spans="2:12" s="123" customFormat="1" ht="16.5" customHeight="1">
      <c r="B29" s="122"/>
      <c r="E29" s="354" t="s">
        <v>1</v>
      </c>
      <c r="F29" s="354"/>
      <c r="G29" s="354"/>
      <c r="H29" s="354"/>
      <c r="L29" s="122"/>
    </row>
    <row r="30" spans="2:12" s="119" customFormat="1" ht="6.95" customHeight="1">
      <c r="B30" s="98"/>
      <c r="L30" s="98"/>
    </row>
    <row r="31" spans="2:12" s="119" customFormat="1" ht="6.95" customHeight="1">
      <c r="B31" s="98"/>
      <c r="D31" s="124"/>
      <c r="E31" s="124"/>
      <c r="F31" s="124"/>
      <c r="G31" s="124"/>
      <c r="H31" s="124"/>
      <c r="I31" s="124"/>
      <c r="J31" s="124"/>
      <c r="K31" s="124"/>
      <c r="L31" s="98"/>
    </row>
    <row r="32" spans="2:12" s="119" customFormat="1" ht="25.35" customHeight="1">
      <c r="B32" s="98"/>
      <c r="D32" s="125" t="s">
        <v>33</v>
      </c>
      <c r="J32" s="126">
        <f>ROUND(J126, 2)</f>
        <v>0</v>
      </c>
      <c r="L32" s="98"/>
    </row>
    <row r="33" spans="2:12" s="119" customFormat="1" ht="6.95" customHeight="1">
      <c r="B33" s="98"/>
      <c r="D33" s="124"/>
      <c r="E33" s="124"/>
      <c r="F33" s="124"/>
      <c r="G33" s="124"/>
      <c r="H33" s="124"/>
      <c r="I33" s="124"/>
      <c r="J33" s="124"/>
      <c r="K33" s="124"/>
      <c r="L33" s="98"/>
    </row>
    <row r="34" spans="2:12" s="119" customFormat="1" ht="14.45" customHeight="1">
      <c r="B34" s="98"/>
      <c r="F34" s="127" t="s">
        <v>35</v>
      </c>
      <c r="I34" s="127" t="s">
        <v>34</v>
      </c>
      <c r="J34" s="127" t="s">
        <v>36</v>
      </c>
      <c r="L34" s="98"/>
    </row>
    <row r="35" spans="2:12" s="119" customFormat="1" ht="14.45" customHeight="1">
      <c r="B35" s="98"/>
      <c r="D35" s="128" t="s">
        <v>37</v>
      </c>
      <c r="E35" s="118" t="s">
        <v>38</v>
      </c>
      <c r="F35" s="129">
        <f>ROUND((SUM(BE126:BE372)),  2)</f>
        <v>0</v>
      </c>
      <c r="I35" s="130">
        <v>0.21</v>
      </c>
      <c r="J35" s="129">
        <f>ROUND(((SUM(BE126:BE372))*I35),  2)</f>
        <v>0</v>
      </c>
      <c r="L35" s="98"/>
    </row>
    <row r="36" spans="2:12" s="119" customFormat="1" ht="14.45" customHeight="1">
      <c r="B36" s="98"/>
      <c r="E36" s="118" t="s">
        <v>39</v>
      </c>
      <c r="F36" s="129">
        <f>ROUND((SUM(BF126:BF372)),  2)</f>
        <v>0</v>
      </c>
      <c r="I36" s="130">
        <v>0.15</v>
      </c>
      <c r="J36" s="129">
        <f>ROUND(((SUM(BF126:BF372))*I36),  2)</f>
        <v>0</v>
      </c>
      <c r="L36" s="98"/>
    </row>
    <row r="37" spans="2:12" s="119" customFormat="1" ht="14.45" hidden="1" customHeight="1">
      <c r="B37" s="98"/>
      <c r="E37" s="118" t="s">
        <v>40</v>
      </c>
      <c r="F37" s="129">
        <f>ROUND((SUM(BG126:BG372)),  2)</f>
        <v>0</v>
      </c>
      <c r="I37" s="130">
        <v>0.21</v>
      </c>
      <c r="J37" s="129">
        <f>0</f>
        <v>0</v>
      </c>
      <c r="L37" s="98"/>
    </row>
    <row r="38" spans="2:12" s="119" customFormat="1" ht="14.45" hidden="1" customHeight="1">
      <c r="B38" s="98"/>
      <c r="E38" s="118" t="s">
        <v>41</v>
      </c>
      <c r="F38" s="129">
        <f>ROUND((SUM(BH126:BH372)),  2)</f>
        <v>0</v>
      </c>
      <c r="I38" s="130">
        <v>0.15</v>
      </c>
      <c r="J38" s="129">
        <f>0</f>
        <v>0</v>
      </c>
      <c r="L38" s="98"/>
    </row>
    <row r="39" spans="2:12" s="119" customFormat="1" ht="14.45" hidden="1" customHeight="1">
      <c r="B39" s="98"/>
      <c r="E39" s="118" t="s">
        <v>42</v>
      </c>
      <c r="F39" s="129">
        <f>ROUND((SUM(BI126:BI372)),  2)</f>
        <v>0</v>
      </c>
      <c r="I39" s="130">
        <v>0</v>
      </c>
      <c r="J39" s="129">
        <f>0</f>
        <v>0</v>
      </c>
      <c r="L39" s="98"/>
    </row>
    <row r="40" spans="2:12" s="119" customFormat="1" ht="6.95" customHeight="1">
      <c r="B40" s="98"/>
      <c r="L40" s="98"/>
    </row>
    <row r="41" spans="2:12" s="119" customFormat="1" ht="25.35" customHeight="1">
      <c r="B41" s="98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98"/>
    </row>
    <row r="42" spans="2:12" s="119" customFormat="1" ht="14.45" customHeight="1">
      <c r="B42" s="98"/>
      <c r="L42" s="98"/>
    </row>
    <row r="43" spans="2:12" ht="14.45" customHeight="1">
      <c r="B43" s="115"/>
      <c r="L43" s="115"/>
    </row>
    <row r="44" spans="2:12" ht="14.45" customHeight="1">
      <c r="B44" s="115"/>
      <c r="L44" s="115"/>
    </row>
    <row r="45" spans="2:12" ht="14.45" customHeight="1">
      <c r="B45" s="115"/>
      <c r="L45" s="115"/>
    </row>
    <row r="46" spans="2:12" ht="14.45" customHeight="1">
      <c r="B46" s="115"/>
      <c r="L46" s="115"/>
    </row>
    <row r="47" spans="2:12" ht="14.45" customHeight="1">
      <c r="B47" s="115"/>
      <c r="L47" s="115"/>
    </row>
    <row r="48" spans="2:12" ht="14.45" customHeight="1">
      <c r="B48" s="115"/>
      <c r="L48" s="115"/>
    </row>
    <row r="49" spans="2:12" ht="14.45" customHeight="1">
      <c r="B49" s="115"/>
      <c r="L49" s="115"/>
    </row>
    <row r="50" spans="2:12" s="119" customFormat="1" ht="14.45" customHeight="1">
      <c r="B50" s="98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98"/>
    </row>
    <row r="51" spans="2:12">
      <c r="B51" s="115"/>
      <c r="L51" s="115"/>
    </row>
    <row r="52" spans="2:12">
      <c r="B52" s="115"/>
      <c r="L52" s="115"/>
    </row>
    <row r="53" spans="2:12">
      <c r="B53" s="115"/>
      <c r="L53" s="115"/>
    </row>
    <row r="54" spans="2:12">
      <c r="B54" s="115"/>
      <c r="L54" s="115"/>
    </row>
    <row r="55" spans="2:12">
      <c r="B55" s="115"/>
      <c r="L55" s="115"/>
    </row>
    <row r="56" spans="2:12">
      <c r="B56" s="115"/>
      <c r="L56" s="115"/>
    </row>
    <row r="57" spans="2:12">
      <c r="B57" s="115"/>
      <c r="L57" s="115"/>
    </row>
    <row r="58" spans="2:12">
      <c r="B58" s="115"/>
      <c r="L58" s="115"/>
    </row>
    <row r="59" spans="2:12">
      <c r="B59" s="115"/>
      <c r="L59" s="115"/>
    </row>
    <row r="60" spans="2:12">
      <c r="B60" s="115"/>
      <c r="L60" s="115"/>
    </row>
    <row r="61" spans="2:12" s="119" customFormat="1" ht="12.75">
      <c r="B61" s="98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98"/>
    </row>
    <row r="62" spans="2:12">
      <c r="B62" s="115"/>
      <c r="L62" s="115"/>
    </row>
    <row r="63" spans="2:12">
      <c r="B63" s="115"/>
      <c r="L63" s="115"/>
    </row>
    <row r="64" spans="2:12">
      <c r="B64" s="115"/>
      <c r="L64" s="115"/>
    </row>
    <row r="65" spans="2:12" s="119" customFormat="1" ht="12.75">
      <c r="B65" s="98"/>
      <c r="D65" s="137" t="s">
        <v>50</v>
      </c>
      <c r="E65" s="138"/>
      <c r="F65" s="138"/>
      <c r="G65" s="137" t="s">
        <v>51</v>
      </c>
      <c r="H65" s="138"/>
      <c r="I65" s="138"/>
      <c r="J65" s="138"/>
      <c r="K65" s="138"/>
      <c r="L65" s="98"/>
    </row>
    <row r="66" spans="2:12">
      <c r="B66" s="115"/>
      <c r="L66" s="115"/>
    </row>
    <row r="67" spans="2:12">
      <c r="B67" s="115"/>
      <c r="L67" s="115"/>
    </row>
    <row r="68" spans="2:12">
      <c r="B68" s="115"/>
      <c r="L68" s="115"/>
    </row>
    <row r="69" spans="2:12">
      <c r="B69" s="115"/>
      <c r="L69" s="115"/>
    </row>
    <row r="70" spans="2:12">
      <c r="B70" s="115"/>
      <c r="L70" s="115"/>
    </row>
    <row r="71" spans="2:12">
      <c r="B71" s="115"/>
      <c r="L71" s="115"/>
    </row>
    <row r="72" spans="2:12">
      <c r="B72" s="115"/>
      <c r="L72" s="115"/>
    </row>
    <row r="73" spans="2:12">
      <c r="B73" s="115"/>
      <c r="L73" s="115"/>
    </row>
    <row r="74" spans="2:12">
      <c r="B74" s="115"/>
      <c r="L74" s="115"/>
    </row>
    <row r="75" spans="2:12">
      <c r="B75" s="115"/>
      <c r="L75" s="115"/>
    </row>
    <row r="76" spans="2:12" s="119" customFormat="1" ht="12.75">
      <c r="B76" s="98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98"/>
    </row>
    <row r="77" spans="2:12" s="119" customFormat="1" ht="14.45" customHeight="1"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98"/>
    </row>
    <row r="81" spans="2:12" s="119" customFormat="1" ht="6.95" customHeight="1"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98"/>
    </row>
    <row r="82" spans="2:12" s="119" customFormat="1" ht="24.95" customHeight="1">
      <c r="B82" s="147"/>
      <c r="C82" s="148" t="s">
        <v>98</v>
      </c>
      <c r="D82" s="149"/>
      <c r="E82" s="149"/>
      <c r="F82" s="149"/>
      <c r="G82" s="149"/>
      <c r="H82" s="149"/>
      <c r="I82" s="149"/>
      <c r="J82" s="149"/>
      <c r="K82" s="149"/>
      <c r="L82" s="98"/>
    </row>
    <row r="83" spans="2:12" s="119" customFormat="1" ht="6.95" customHeight="1">
      <c r="B83" s="147"/>
      <c r="C83" s="149"/>
      <c r="D83" s="149"/>
      <c r="E83" s="149"/>
      <c r="F83" s="149"/>
      <c r="G83" s="149"/>
      <c r="H83" s="149"/>
      <c r="I83" s="149"/>
      <c r="J83" s="149"/>
      <c r="K83" s="149"/>
      <c r="L83" s="98"/>
    </row>
    <row r="84" spans="2:12" s="119" customFormat="1" ht="12" customHeight="1">
      <c r="B84" s="147"/>
      <c r="C84" s="150" t="s">
        <v>14</v>
      </c>
      <c r="D84" s="149"/>
      <c r="E84" s="149"/>
      <c r="F84" s="149"/>
      <c r="G84" s="149"/>
      <c r="H84" s="149"/>
      <c r="I84" s="149"/>
      <c r="J84" s="149"/>
      <c r="K84" s="149"/>
      <c r="L84" s="98"/>
    </row>
    <row r="85" spans="2:12" s="119" customFormat="1" ht="16.5" customHeight="1">
      <c r="B85" s="147"/>
      <c r="C85" s="149"/>
      <c r="D85" s="149"/>
      <c r="E85" s="347" t="str">
        <f>E7</f>
        <v>Revitalizace sportovního areálu v Holicích  - Zpevněné plochy -  1. ČÁST</v>
      </c>
      <c r="F85" s="348"/>
      <c r="G85" s="348"/>
      <c r="H85" s="348"/>
      <c r="I85" s="149"/>
      <c r="J85" s="149"/>
      <c r="K85" s="149"/>
      <c r="L85" s="98"/>
    </row>
    <row r="86" spans="2:12" ht="12" customHeight="1">
      <c r="B86" s="151"/>
      <c r="C86" s="150" t="s">
        <v>94</v>
      </c>
      <c r="D86" s="110"/>
      <c r="E86" s="110"/>
      <c r="F86" s="110"/>
      <c r="G86" s="110"/>
      <c r="H86" s="110"/>
      <c r="I86" s="110"/>
      <c r="J86" s="110"/>
      <c r="K86" s="110"/>
      <c r="L86" s="115"/>
    </row>
    <row r="87" spans="2:12" s="119" customFormat="1" ht="16.5" customHeight="1">
      <c r="B87" s="147"/>
      <c r="C87" s="149"/>
      <c r="D87" s="149"/>
      <c r="E87" s="347" t="s">
        <v>672</v>
      </c>
      <c r="F87" s="345"/>
      <c r="G87" s="345"/>
      <c r="H87" s="345"/>
      <c r="I87" s="149"/>
      <c r="J87" s="149"/>
      <c r="K87" s="149"/>
      <c r="L87" s="98"/>
    </row>
    <row r="88" spans="2:12" s="119" customFormat="1" ht="12" customHeight="1">
      <c r="B88" s="147"/>
      <c r="C88" s="150" t="s">
        <v>96</v>
      </c>
      <c r="D88" s="149"/>
      <c r="E88" s="149"/>
      <c r="F88" s="149"/>
      <c r="G88" s="149"/>
      <c r="H88" s="149"/>
      <c r="I88" s="149"/>
      <c r="J88" s="149"/>
      <c r="K88" s="149"/>
      <c r="L88" s="98"/>
    </row>
    <row r="89" spans="2:12" s="119" customFormat="1" ht="16.5" customHeight="1">
      <c r="B89" s="147"/>
      <c r="C89" s="149"/>
      <c r="D89" s="149"/>
      <c r="E89" s="344" t="str">
        <f>E11</f>
        <v>d - IO 01 Obslužné komunikace, IO 04 Parkoviště</v>
      </c>
      <c r="F89" s="345"/>
      <c r="G89" s="345"/>
      <c r="H89" s="345"/>
      <c r="I89" s="149"/>
      <c r="J89" s="149"/>
      <c r="K89" s="149"/>
      <c r="L89" s="98"/>
    </row>
    <row r="90" spans="2:12" s="119" customFormat="1" ht="6.95" customHeight="1">
      <c r="B90" s="147"/>
      <c r="C90" s="149"/>
      <c r="D90" s="149"/>
      <c r="E90" s="149"/>
      <c r="F90" s="149"/>
      <c r="G90" s="149"/>
      <c r="H90" s="149"/>
      <c r="I90" s="149"/>
      <c r="J90" s="149"/>
      <c r="K90" s="149"/>
      <c r="L90" s="98"/>
    </row>
    <row r="91" spans="2:12" s="119" customFormat="1" ht="12" customHeight="1">
      <c r="B91" s="147"/>
      <c r="C91" s="150" t="s">
        <v>18</v>
      </c>
      <c r="D91" s="149"/>
      <c r="E91" s="149"/>
      <c r="F91" s="152" t="str">
        <f>F14</f>
        <v>Holice</v>
      </c>
      <c r="G91" s="149"/>
      <c r="H91" s="149"/>
      <c r="I91" s="150" t="s">
        <v>20</v>
      </c>
      <c r="J91" s="153" t="str">
        <f>IF(J14="","",J14)</f>
        <v>10. 6. 2019</v>
      </c>
      <c r="K91" s="149"/>
      <c r="L91" s="98"/>
    </row>
    <row r="92" spans="2:12" s="119" customFormat="1" ht="6.95" customHeight="1">
      <c r="B92" s="147"/>
      <c r="C92" s="149"/>
      <c r="D92" s="149"/>
      <c r="E92" s="149"/>
      <c r="F92" s="149"/>
      <c r="G92" s="149"/>
      <c r="H92" s="149"/>
      <c r="I92" s="149"/>
      <c r="J92" s="149"/>
      <c r="K92" s="149"/>
      <c r="L92" s="98"/>
    </row>
    <row r="93" spans="2:12" s="119" customFormat="1" ht="27.95" customHeight="1">
      <c r="B93" s="147"/>
      <c r="C93" s="150" t="s">
        <v>22</v>
      </c>
      <c r="D93" s="149"/>
      <c r="E93" s="149"/>
      <c r="F93" s="152" t="str">
        <f>E17</f>
        <v xml:space="preserve"> </v>
      </c>
      <c r="G93" s="149"/>
      <c r="H93" s="149"/>
      <c r="I93" s="150" t="s">
        <v>27</v>
      </c>
      <c r="J93" s="154" t="str">
        <f>E23</f>
        <v>VIAPROJEKT s.r.o. HK</v>
      </c>
      <c r="K93" s="149"/>
      <c r="L93" s="98"/>
    </row>
    <row r="94" spans="2:12" s="119" customFormat="1" ht="15.2" customHeight="1">
      <c r="B94" s="147"/>
      <c r="C94" s="150" t="s">
        <v>26</v>
      </c>
      <c r="D94" s="149"/>
      <c r="E94" s="149"/>
      <c r="F94" s="152" t="str">
        <f>IF(E20="","",E20)</f>
        <v xml:space="preserve"> </v>
      </c>
      <c r="G94" s="149"/>
      <c r="H94" s="149"/>
      <c r="I94" s="150" t="s">
        <v>30</v>
      </c>
      <c r="J94" s="154" t="str">
        <f>E26</f>
        <v>B.Burešová</v>
      </c>
      <c r="K94" s="149"/>
      <c r="L94" s="98"/>
    </row>
    <row r="95" spans="2:12" s="119" customFormat="1" ht="10.35" customHeight="1">
      <c r="B95" s="147"/>
      <c r="C95" s="149"/>
      <c r="D95" s="149"/>
      <c r="E95" s="149"/>
      <c r="F95" s="149"/>
      <c r="G95" s="149"/>
      <c r="H95" s="149"/>
      <c r="I95" s="149"/>
      <c r="J95" s="149"/>
      <c r="K95" s="149"/>
      <c r="L95" s="98"/>
    </row>
    <row r="96" spans="2:12" s="119" customFormat="1" ht="29.25" customHeight="1">
      <c r="B96" s="147"/>
      <c r="C96" s="155" t="s">
        <v>99</v>
      </c>
      <c r="D96" s="149"/>
      <c r="E96" s="149"/>
      <c r="F96" s="149"/>
      <c r="G96" s="149"/>
      <c r="H96" s="149"/>
      <c r="I96" s="149"/>
      <c r="J96" s="156" t="s">
        <v>100</v>
      </c>
      <c r="K96" s="149"/>
      <c r="L96" s="98"/>
    </row>
    <row r="97" spans="2:47" s="119" customFormat="1" ht="10.35" customHeight="1">
      <c r="B97" s="147"/>
      <c r="C97" s="149"/>
      <c r="D97" s="149"/>
      <c r="E97" s="149"/>
      <c r="F97" s="149"/>
      <c r="G97" s="149"/>
      <c r="H97" s="149"/>
      <c r="I97" s="149"/>
      <c r="J97" s="149"/>
      <c r="K97" s="149"/>
      <c r="L97" s="98"/>
    </row>
    <row r="98" spans="2:47" s="119" customFormat="1" ht="22.9" customHeight="1">
      <c r="B98" s="147"/>
      <c r="C98" s="157" t="s">
        <v>101</v>
      </c>
      <c r="D98" s="149"/>
      <c r="E98" s="149"/>
      <c r="F98" s="149"/>
      <c r="G98" s="149"/>
      <c r="H98" s="149"/>
      <c r="I98" s="149"/>
      <c r="J98" s="158">
        <f>J126</f>
        <v>0</v>
      </c>
      <c r="K98" s="149"/>
      <c r="L98" s="98"/>
      <c r="AU98" s="112" t="s">
        <v>102</v>
      </c>
    </row>
    <row r="99" spans="2:47" s="165" customFormat="1" ht="24.95" customHeight="1">
      <c r="B99" s="159"/>
      <c r="C99" s="160"/>
      <c r="D99" s="161" t="s">
        <v>103</v>
      </c>
      <c r="E99" s="162"/>
      <c r="F99" s="162"/>
      <c r="G99" s="162"/>
      <c r="H99" s="162"/>
      <c r="I99" s="162"/>
      <c r="J99" s="163">
        <f>J127</f>
        <v>0</v>
      </c>
      <c r="K99" s="160"/>
      <c r="L99" s="164"/>
    </row>
    <row r="100" spans="2:47" s="172" customFormat="1" ht="19.899999999999999" customHeight="1">
      <c r="B100" s="166"/>
      <c r="C100" s="167"/>
      <c r="D100" s="168" t="s">
        <v>104</v>
      </c>
      <c r="E100" s="169"/>
      <c r="F100" s="169"/>
      <c r="G100" s="169"/>
      <c r="H100" s="169"/>
      <c r="I100" s="169"/>
      <c r="J100" s="170">
        <f>J128</f>
        <v>0</v>
      </c>
      <c r="K100" s="167"/>
      <c r="L100" s="171"/>
    </row>
    <row r="101" spans="2:47" s="172" customFormat="1" ht="19.899999999999999" customHeight="1">
      <c r="B101" s="166"/>
      <c r="C101" s="167"/>
      <c r="D101" s="168" t="s">
        <v>260</v>
      </c>
      <c r="E101" s="169"/>
      <c r="F101" s="169"/>
      <c r="G101" s="169"/>
      <c r="H101" s="169"/>
      <c r="I101" s="169"/>
      <c r="J101" s="170">
        <f>J229</f>
        <v>0</v>
      </c>
      <c r="K101" s="167"/>
      <c r="L101" s="171"/>
    </row>
    <row r="102" spans="2:47" s="172" customFormat="1" ht="19.899999999999999" customHeight="1">
      <c r="B102" s="166"/>
      <c r="C102" s="167"/>
      <c r="D102" s="168" t="s">
        <v>377</v>
      </c>
      <c r="E102" s="169"/>
      <c r="F102" s="169"/>
      <c r="G102" s="169"/>
      <c r="H102" s="169"/>
      <c r="I102" s="169"/>
      <c r="J102" s="170">
        <f>J266</f>
        <v>0</v>
      </c>
      <c r="K102" s="167"/>
      <c r="L102" s="171"/>
    </row>
    <row r="103" spans="2:47" s="172" customFormat="1" ht="19.899999999999999" customHeight="1">
      <c r="B103" s="166"/>
      <c r="C103" s="167"/>
      <c r="D103" s="168" t="s">
        <v>105</v>
      </c>
      <c r="E103" s="169"/>
      <c r="F103" s="169"/>
      <c r="G103" s="169"/>
      <c r="H103" s="169"/>
      <c r="I103" s="169"/>
      <c r="J103" s="170">
        <f>J269</f>
        <v>0</v>
      </c>
      <c r="K103" s="167"/>
      <c r="L103" s="171"/>
    </row>
    <row r="104" spans="2:47" s="172" customFormat="1" ht="19.899999999999999" customHeight="1">
      <c r="B104" s="166"/>
      <c r="C104" s="167"/>
      <c r="D104" s="168" t="s">
        <v>261</v>
      </c>
      <c r="E104" s="169"/>
      <c r="F104" s="169"/>
      <c r="G104" s="169"/>
      <c r="H104" s="169"/>
      <c r="I104" s="169"/>
      <c r="J104" s="170">
        <f>J370</f>
        <v>0</v>
      </c>
      <c r="K104" s="167"/>
      <c r="L104" s="171"/>
    </row>
    <row r="105" spans="2:47" s="119" customFormat="1" ht="21.75" customHeight="1">
      <c r="B105" s="147"/>
      <c r="C105" s="149"/>
      <c r="D105" s="149"/>
      <c r="E105" s="149"/>
      <c r="F105" s="149"/>
      <c r="G105" s="149"/>
      <c r="H105" s="149"/>
      <c r="I105" s="149"/>
      <c r="J105" s="149"/>
      <c r="K105" s="149"/>
      <c r="L105" s="98"/>
    </row>
    <row r="106" spans="2:47" s="119" customFormat="1" ht="6.95" customHeight="1">
      <c r="B106" s="173"/>
      <c r="C106" s="174"/>
      <c r="D106" s="174"/>
      <c r="E106" s="174"/>
      <c r="F106" s="174"/>
      <c r="G106" s="174"/>
      <c r="H106" s="174"/>
      <c r="I106" s="174"/>
      <c r="J106" s="174"/>
      <c r="K106" s="174"/>
      <c r="L106" s="98"/>
    </row>
    <row r="110" spans="2:47" s="119" customFormat="1" ht="6.95" customHeight="1">
      <c r="B110" s="175"/>
      <c r="C110" s="176"/>
      <c r="D110" s="176"/>
      <c r="E110" s="176"/>
      <c r="F110" s="176"/>
      <c r="G110" s="176"/>
      <c r="H110" s="176"/>
      <c r="I110" s="176"/>
      <c r="J110" s="176"/>
      <c r="K110" s="176"/>
      <c r="L110" s="98"/>
    </row>
    <row r="111" spans="2:47" s="119" customFormat="1" ht="24.95" customHeight="1">
      <c r="B111" s="147"/>
      <c r="C111" s="148" t="s">
        <v>107</v>
      </c>
      <c r="D111" s="149"/>
      <c r="E111" s="149"/>
      <c r="F111" s="149"/>
      <c r="G111" s="149"/>
      <c r="H111" s="149"/>
      <c r="I111" s="149"/>
      <c r="J111" s="149"/>
      <c r="K111" s="149"/>
      <c r="L111" s="98"/>
    </row>
    <row r="112" spans="2:47" s="119" customFormat="1" ht="6.95" customHeight="1">
      <c r="B112" s="147"/>
      <c r="C112" s="149"/>
      <c r="D112" s="149"/>
      <c r="E112" s="149"/>
      <c r="F112" s="149"/>
      <c r="G112" s="149"/>
      <c r="H112" s="149"/>
      <c r="I112" s="149"/>
      <c r="J112" s="149"/>
      <c r="K112" s="149"/>
      <c r="L112" s="98"/>
    </row>
    <row r="113" spans="2:63" s="119" customFormat="1" ht="12" customHeight="1">
      <c r="B113" s="147"/>
      <c r="C113" s="150" t="s">
        <v>14</v>
      </c>
      <c r="D113" s="149"/>
      <c r="E113" s="149"/>
      <c r="F113" s="149"/>
      <c r="G113" s="149"/>
      <c r="H113" s="149"/>
      <c r="I113" s="149"/>
      <c r="J113" s="149"/>
      <c r="K113" s="149"/>
      <c r="L113" s="98"/>
    </row>
    <row r="114" spans="2:63" s="119" customFormat="1" ht="16.5" customHeight="1">
      <c r="B114" s="147"/>
      <c r="C114" s="149"/>
      <c r="D114" s="149"/>
      <c r="E114" s="347" t="str">
        <f>E7</f>
        <v>Revitalizace sportovního areálu v Holicích  - Zpevněné plochy -  1. ČÁST</v>
      </c>
      <c r="F114" s="348"/>
      <c r="G114" s="348"/>
      <c r="H114" s="348"/>
      <c r="I114" s="149"/>
      <c r="J114" s="149"/>
      <c r="K114" s="149"/>
      <c r="L114" s="98"/>
    </row>
    <row r="115" spans="2:63" ht="12" customHeight="1">
      <c r="B115" s="151"/>
      <c r="C115" s="150" t="s">
        <v>94</v>
      </c>
      <c r="D115" s="110"/>
      <c r="E115" s="110"/>
      <c r="F115" s="110"/>
      <c r="G115" s="110"/>
      <c r="H115" s="110"/>
      <c r="I115" s="110"/>
      <c r="J115" s="110"/>
      <c r="K115" s="110"/>
      <c r="L115" s="115"/>
    </row>
    <row r="116" spans="2:63" s="119" customFormat="1" ht="16.5" customHeight="1">
      <c r="B116" s="147"/>
      <c r="C116" s="149"/>
      <c r="D116" s="149"/>
      <c r="E116" s="347" t="s">
        <v>671</v>
      </c>
      <c r="F116" s="345"/>
      <c r="G116" s="345"/>
      <c r="H116" s="345"/>
      <c r="I116" s="149"/>
      <c r="J116" s="149"/>
      <c r="K116" s="149"/>
      <c r="L116" s="98"/>
    </row>
    <row r="117" spans="2:63" s="119" customFormat="1" ht="12" customHeight="1">
      <c r="B117" s="147"/>
      <c r="C117" s="150" t="s">
        <v>96</v>
      </c>
      <c r="D117" s="149"/>
      <c r="E117" s="149"/>
      <c r="F117" s="149"/>
      <c r="G117" s="149"/>
      <c r="H117" s="149"/>
      <c r="I117" s="149"/>
      <c r="J117" s="149"/>
      <c r="K117" s="149"/>
      <c r="L117" s="98"/>
    </row>
    <row r="118" spans="2:63" s="119" customFormat="1" ht="16.5" customHeight="1">
      <c r="B118" s="147"/>
      <c r="C118" s="149"/>
      <c r="D118" s="149"/>
      <c r="E118" s="344" t="str">
        <f>E11</f>
        <v>d - IO 01 Obslužné komunikace, IO 04 Parkoviště</v>
      </c>
      <c r="F118" s="345"/>
      <c r="G118" s="345"/>
      <c r="H118" s="345"/>
      <c r="I118" s="149"/>
      <c r="J118" s="149"/>
      <c r="K118" s="149"/>
      <c r="L118" s="98"/>
    </row>
    <row r="119" spans="2:63" s="119" customFormat="1" ht="6.95" customHeight="1">
      <c r="B119" s="147"/>
      <c r="C119" s="149"/>
      <c r="D119" s="149"/>
      <c r="E119" s="149"/>
      <c r="F119" s="149"/>
      <c r="G119" s="149"/>
      <c r="H119" s="149"/>
      <c r="I119" s="149"/>
      <c r="J119" s="149"/>
      <c r="K119" s="149"/>
      <c r="L119" s="98"/>
    </row>
    <row r="120" spans="2:63" s="119" customFormat="1" ht="12" customHeight="1">
      <c r="B120" s="147"/>
      <c r="C120" s="150" t="s">
        <v>18</v>
      </c>
      <c r="D120" s="149"/>
      <c r="E120" s="149"/>
      <c r="F120" s="152" t="str">
        <f>F14</f>
        <v>Holice</v>
      </c>
      <c r="G120" s="149"/>
      <c r="H120" s="149"/>
      <c r="I120" s="150" t="s">
        <v>20</v>
      </c>
      <c r="J120" s="153" t="str">
        <f>IF(J14="","",J14)</f>
        <v>10. 6. 2019</v>
      </c>
      <c r="K120" s="149"/>
      <c r="L120" s="98"/>
    </row>
    <row r="121" spans="2:63" s="119" customFormat="1" ht="6.95" customHeight="1">
      <c r="B121" s="147"/>
      <c r="C121" s="149"/>
      <c r="D121" s="149"/>
      <c r="E121" s="149"/>
      <c r="F121" s="149"/>
      <c r="G121" s="149"/>
      <c r="H121" s="149"/>
      <c r="I121" s="149"/>
      <c r="J121" s="149"/>
      <c r="K121" s="149"/>
      <c r="L121" s="98"/>
    </row>
    <row r="122" spans="2:63" s="119" customFormat="1" ht="27.95" customHeight="1">
      <c r="B122" s="147"/>
      <c r="C122" s="150" t="s">
        <v>22</v>
      </c>
      <c r="D122" s="149"/>
      <c r="E122" s="149"/>
      <c r="F122" s="152" t="str">
        <f>E17</f>
        <v xml:space="preserve"> </v>
      </c>
      <c r="G122" s="149"/>
      <c r="H122" s="149"/>
      <c r="I122" s="150" t="s">
        <v>27</v>
      </c>
      <c r="J122" s="154" t="str">
        <f>E23</f>
        <v>VIAPROJEKT s.r.o. HK</v>
      </c>
      <c r="K122" s="149"/>
      <c r="L122" s="98"/>
    </row>
    <row r="123" spans="2:63" s="119" customFormat="1" ht="15.2" customHeight="1">
      <c r="B123" s="147"/>
      <c r="C123" s="150" t="s">
        <v>26</v>
      </c>
      <c r="D123" s="149"/>
      <c r="E123" s="149"/>
      <c r="F123" s="152" t="str">
        <f>IF(E20="","",E20)</f>
        <v xml:space="preserve"> </v>
      </c>
      <c r="G123" s="149"/>
      <c r="H123" s="149"/>
      <c r="I123" s="150" t="s">
        <v>30</v>
      </c>
      <c r="J123" s="154" t="str">
        <f>E26</f>
        <v>B.Burešová</v>
      </c>
      <c r="K123" s="149"/>
      <c r="L123" s="98"/>
    </row>
    <row r="124" spans="2:63" s="119" customFormat="1" ht="10.35" customHeight="1">
      <c r="B124" s="147"/>
      <c r="C124" s="149"/>
      <c r="D124" s="149"/>
      <c r="E124" s="149"/>
      <c r="F124" s="149"/>
      <c r="G124" s="149"/>
      <c r="H124" s="149"/>
      <c r="I124" s="149"/>
      <c r="J124" s="149"/>
      <c r="K124" s="149"/>
      <c r="L124" s="98"/>
    </row>
    <row r="125" spans="2:63" s="185" customFormat="1" ht="29.25" customHeight="1">
      <c r="B125" s="177"/>
      <c r="C125" s="178" t="s">
        <v>108</v>
      </c>
      <c r="D125" s="179" t="s">
        <v>58</v>
      </c>
      <c r="E125" s="179" t="s">
        <v>54</v>
      </c>
      <c r="F125" s="179" t="s">
        <v>55</v>
      </c>
      <c r="G125" s="179" t="s">
        <v>109</v>
      </c>
      <c r="H125" s="179" t="s">
        <v>110</v>
      </c>
      <c r="I125" s="179" t="s">
        <v>111</v>
      </c>
      <c r="J125" s="179" t="s">
        <v>100</v>
      </c>
      <c r="K125" s="180" t="s">
        <v>112</v>
      </c>
      <c r="L125" s="181"/>
      <c r="M125" s="182" t="s">
        <v>1</v>
      </c>
      <c r="N125" s="183" t="s">
        <v>37</v>
      </c>
      <c r="O125" s="183" t="s">
        <v>113</v>
      </c>
      <c r="P125" s="183" t="s">
        <v>114</v>
      </c>
      <c r="Q125" s="183" t="s">
        <v>115</v>
      </c>
      <c r="R125" s="183" t="s">
        <v>116</v>
      </c>
      <c r="S125" s="183" t="s">
        <v>117</v>
      </c>
      <c r="T125" s="184" t="s">
        <v>118</v>
      </c>
    </row>
    <row r="126" spans="2:63" s="119" customFormat="1" ht="22.9" customHeight="1">
      <c r="B126" s="147"/>
      <c r="C126" s="186" t="s">
        <v>119</v>
      </c>
      <c r="D126" s="149"/>
      <c r="E126" s="149"/>
      <c r="F126" s="149"/>
      <c r="G126" s="149"/>
      <c r="H126" s="149"/>
      <c r="I126" s="149"/>
      <c r="J126" s="187">
        <f>BK126</f>
        <v>0</v>
      </c>
      <c r="K126" s="149"/>
      <c r="L126" s="98"/>
      <c r="M126" s="188"/>
      <c r="N126" s="189"/>
      <c r="O126" s="189"/>
      <c r="P126" s="190">
        <f>P127</f>
        <v>2728.9506900000001</v>
      </c>
      <c r="Q126" s="189"/>
      <c r="R126" s="190">
        <f>R127</f>
        <v>328.02020400000004</v>
      </c>
      <c r="S126" s="189"/>
      <c r="T126" s="191">
        <f>T127</f>
        <v>0.54576000000000002</v>
      </c>
      <c r="AT126" s="112" t="s">
        <v>72</v>
      </c>
      <c r="AU126" s="112" t="s">
        <v>102</v>
      </c>
      <c r="BK126" s="192">
        <f>BK127</f>
        <v>0</v>
      </c>
    </row>
    <row r="127" spans="2:63" s="203" customFormat="1" ht="25.9" customHeight="1">
      <c r="B127" s="193"/>
      <c r="C127" s="194"/>
      <c r="D127" s="195" t="s">
        <v>72</v>
      </c>
      <c r="E127" s="196" t="s">
        <v>120</v>
      </c>
      <c r="F127" s="196" t="s">
        <v>121</v>
      </c>
      <c r="G127" s="194"/>
      <c r="H127" s="194"/>
      <c r="I127" s="194"/>
      <c r="J127" s="197">
        <f>BK127</f>
        <v>0</v>
      </c>
      <c r="K127" s="194"/>
      <c r="L127" s="198"/>
      <c r="M127" s="199"/>
      <c r="N127" s="200"/>
      <c r="O127" s="200"/>
      <c r="P127" s="201">
        <f>P128+P229+P266+P269+P370</f>
        <v>2728.9506900000001</v>
      </c>
      <c r="Q127" s="200"/>
      <c r="R127" s="201">
        <f>R128+R229+R266+R269+R370</f>
        <v>328.02020400000004</v>
      </c>
      <c r="S127" s="200"/>
      <c r="T127" s="202">
        <f>T128+T229+T266+T269+T370</f>
        <v>0.54576000000000002</v>
      </c>
      <c r="AR127" s="204" t="s">
        <v>78</v>
      </c>
      <c r="AT127" s="205" t="s">
        <v>72</v>
      </c>
      <c r="AU127" s="205" t="s">
        <v>73</v>
      </c>
      <c r="AY127" s="204" t="s">
        <v>122</v>
      </c>
      <c r="BK127" s="206">
        <f>BK128+BK229+BK266+BK269+BK370</f>
        <v>0</v>
      </c>
    </row>
    <row r="128" spans="2:63" s="203" customFormat="1" ht="22.9" customHeight="1">
      <c r="B128" s="193"/>
      <c r="C128" s="194"/>
      <c r="D128" s="195" t="s">
        <v>72</v>
      </c>
      <c r="E128" s="207" t="s">
        <v>78</v>
      </c>
      <c r="F128" s="207" t="s">
        <v>123</v>
      </c>
      <c r="G128" s="194"/>
      <c r="H128" s="194"/>
      <c r="I128" s="194"/>
      <c r="J128" s="208">
        <f>BK128</f>
        <v>0</v>
      </c>
      <c r="K128" s="194"/>
      <c r="L128" s="198"/>
      <c r="M128" s="199"/>
      <c r="N128" s="200"/>
      <c r="O128" s="200"/>
      <c r="P128" s="201">
        <f>SUM(P129:P228)</f>
        <v>1661.1911839999998</v>
      </c>
      <c r="Q128" s="200"/>
      <c r="R128" s="201">
        <f>SUM(R129:R228)</f>
        <v>143.91</v>
      </c>
      <c r="S128" s="200"/>
      <c r="T128" s="202">
        <f>SUM(T129:T228)</f>
        <v>0</v>
      </c>
      <c r="AR128" s="204" t="s">
        <v>78</v>
      </c>
      <c r="AT128" s="205" t="s">
        <v>72</v>
      </c>
      <c r="AU128" s="205" t="s">
        <v>78</v>
      </c>
      <c r="AY128" s="204" t="s">
        <v>122</v>
      </c>
      <c r="BK128" s="206">
        <f>SUM(BK129:BK228)</f>
        <v>0</v>
      </c>
    </row>
    <row r="129" spans="2:65" s="119" customFormat="1" ht="24" customHeight="1">
      <c r="B129" s="147"/>
      <c r="C129" s="102" t="s">
        <v>78</v>
      </c>
      <c r="D129" s="102" t="s">
        <v>124</v>
      </c>
      <c r="E129" s="103" t="s">
        <v>378</v>
      </c>
      <c r="F129" s="104" t="s">
        <v>379</v>
      </c>
      <c r="G129" s="105" t="s">
        <v>187</v>
      </c>
      <c r="H129" s="106">
        <v>3625</v>
      </c>
      <c r="I129" s="282"/>
      <c r="J129" s="107">
        <f>ROUND(I129*H129,2)</f>
        <v>0</v>
      </c>
      <c r="K129" s="104" t="s">
        <v>128</v>
      </c>
      <c r="L129" s="98"/>
      <c r="M129" s="209" t="s">
        <v>1</v>
      </c>
      <c r="N129" s="210" t="s">
        <v>38</v>
      </c>
      <c r="O129" s="211">
        <v>0.12</v>
      </c>
      <c r="P129" s="211">
        <f>O129*H129</f>
        <v>435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AR129" s="213" t="s">
        <v>129</v>
      </c>
      <c r="AT129" s="213" t="s">
        <v>124</v>
      </c>
      <c r="AU129" s="213" t="s">
        <v>80</v>
      </c>
      <c r="AY129" s="112" t="s">
        <v>122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12" t="s">
        <v>78</v>
      </c>
      <c r="BK129" s="214">
        <f>ROUND(I129*H129,2)</f>
        <v>0</v>
      </c>
      <c r="BL129" s="112" t="s">
        <v>129</v>
      </c>
      <c r="BM129" s="213" t="s">
        <v>380</v>
      </c>
    </row>
    <row r="130" spans="2:65" s="223" customFormat="1">
      <c r="B130" s="215"/>
      <c r="C130" s="216"/>
      <c r="D130" s="217" t="s">
        <v>131</v>
      </c>
      <c r="E130" s="218" t="s">
        <v>1</v>
      </c>
      <c r="F130" s="219" t="s">
        <v>265</v>
      </c>
      <c r="G130" s="216"/>
      <c r="H130" s="218" t="s">
        <v>1</v>
      </c>
      <c r="I130" s="383"/>
      <c r="J130" s="216"/>
      <c r="K130" s="216"/>
      <c r="L130" s="99"/>
      <c r="M130" s="220"/>
      <c r="N130" s="221"/>
      <c r="O130" s="221"/>
      <c r="P130" s="221"/>
      <c r="Q130" s="221"/>
      <c r="R130" s="221"/>
      <c r="S130" s="221"/>
      <c r="T130" s="222"/>
      <c r="AT130" s="224" t="s">
        <v>131</v>
      </c>
      <c r="AU130" s="224" t="s">
        <v>80</v>
      </c>
      <c r="AV130" s="223" t="s">
        <v>78</v>
      </c>
      <c r="AW130" s="223" t="s">
        <v>29</v>
      </c>
      <c r="AX130" s="223" t="s">
        <v>73</v>
      </c>
      <c r="AY130" s="224" t="s">
        <v>122</v>
      </c>
    </row>
    <row r="131" spans="2:65" s="233" customFormat="1">
      <c r="B131" s="225"/>
      <c r="C131" s="226"/>
      <c r="D131" s="217" t="s">
        <v>131</v>
      </c>
      <c r="E131" s="227" t="s">
        <v>1</v>
      </c>
      <c r="F131" s="228" t="s">
        <v>381</v>
      </c>
      <c r="G131" s="226"/>
      <c r="H131" s="229">
        <v>3625</v>
      </c>
      <c r="I131" s="384"/>
      <c r="J131" s="226"/>
      <c r="K131" s="226"/>
      <c r="L131" s="100"/>
      <c r="M131" s="230"/>
      <c r="N131" s="231"/>
      <c r="O131" s="231"/>
      <c r="P131" s="231"/>
      <c r="Q131" s="231"/>
      <c r="R131" s="231"/>
      <c r="S131" s="231"/>
      <c r="T131" s="232"/>
      <c r="AT131" s="234" t="s">
        <v>131</v>
      </c>
      <c r="AU131" s="234" t="s">
        <v>80</v>
      </c>
      <c r="AV131" s="233" t="s">
        <v>80</v>
      </c>
      <c r="AW131" s="233" t="s">
        <v>29</v>
      </c>
      <c r="AX131" s="233" t="s">
        <v>73</v>
      </c>
      <c r="AY131" s="234" t="s">
        <v>122</v>
      </c>
    </row>
    <row r="132" spans="2:65" s="243" customFormat="1">
      <c r="B132" s="235"/>
      <c r="C132" s="236"/>
      <c r="D132" s="217" t="s">
        <v>131</v>
      </c>
      <c r="E132" s="237" t="s">
        <v>1</v>
      </c>
      <c r="F132" s="238" t="s">
        <v>134</v>
      </c>
      <c r="G132" s="236"/>
      <c r="H132" s="239">
        <v>3625</v>
      </c>
      <c r="I132" s="385"/>
      <c r="J132" s="236"/>
      <c r="K132" s="236"/>
      <c r="L132" s="101"/>
      <c r="M132" s="240"/>
      <c r="N132" s="241"/>
      <c r="O132" s="241"/>
      <c r="P132" s="241"/>
      <c r="Q132" s="241"/>
      <c r="R132" s="241"/>
      <c r="S132" s="241"/>
      <c r="T132" s="242"/>
      <c r="AT132" s="244" t="s">
        <v>131</v>
      </c>
      <c r="AU132" s="244" t="s">
        <v>80</v>
      </c>
      <c r="AV132" s="243" t="s">
        <v>129</v>
      </c>
      <c r="AW132" s="243" t="s">
        <v>29</v>
      </c>
      <c r="AX132" s="243" t="s">
        <v>78</v>
      </c>
      <c r="AY132" s="244" t="s">
        <v>122</v>
      </c>
    </row>
    <row r="133" spans="2:65" s="119" customFormat="1" ht="24" customHeight="1">
      <c r="B133" s="147"/>
      <c r="C133" s="102" t="s">
        <v>80</v>
      </c>
      <c r="D133" s="102" t="s">
        <v>124</v>
      </c>
      <c r="E133" s="103" t="s">
        <v>267</v>
      </c>
      <c r="F133" s="104" t="s">
        <v>268</v>
      </c>
      <c r="G133" s="105" t="s">
        <v>187</v>
      </c>
      <c r="H133" s="106">
        <v>362.5</v>
      </c>
      <c r="I133" s="282"/>
      <c r="J133" s="107">
        <f>ROUND(I133*H133,2)</f>
        <v>0</v>
      </c>
      <c r="K133" s="104" t="s">
        <v>128</v>
      </c>
      <c r="L133" s="98"/>
      <c r="M133" s="209" t="s">
        <v>1</v>
      </c>
      <c r="N133" s="210" t="s">
        <v>38</v>
      </c>
      <c r="O133" s="211">
        <v>8.3000000000000004E-2</v>
      </c>
      <c r="P133" s="211">
        <f>O133*H133</f>
        <v>30.087500000000002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AR133" s="213" t="s">
        <v>129</v>
      </c>
      <c r="AT133" s="213" t="s">
        <v>124</v>
      </c>
      <c r="AU133" s="213" t="s">
        <v>80</v>
      </c>
      <c r="AY133" s="112" t="s">
        <v>122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12" t="s">
        <v>78</v>
      </c>
      <c r="BK133" s="214">
        <f>ROUND(I133*H133,2)</f>
        <v>0</v>
      </c>
      <c r="BL133" s="112" t="s">
        <v>129</v>
      </c>
      <c r="BM133" s="213" t="s">
        <v>382</v>
      </c>
    </row>
    <row r="134" spans="2:65" s="223" customFormat="1">
      <c r="B134" s="215"/>
      <c r="C134" s="216"/>
      <c r="D134" s="217" t="s">
        <v>131</v>
      </c>
      <c r="E134" s="218" t="s">
        <v>1</v>
      </c>
      <c r="F134" s="219" t="s">
        <v>383</v>
      </c>
      <c r="G134" s="216"/>
      <c r="H134" s="218" t="s">
        <v>1</v>
      </c>
      <c r="I134" s="383"/>
      <c r="J134" s="216"/>
      <c r="K134" s="216"/>
      <c r="L134" s="99"/>
      <c r="M134" s="220"/>
      <c r="N134" s="221"/>
      <c r="O134" s="221"/>
      <c r="P134" s="221"/>
      <c r="Q134" s="221"/>
      <c r="R134" s="221"/>
      <c r="S134" s="221"/>
      <c r="T134" s="222"/>
      <c r="AT134" s="224" t="s">
        <v>131</v>
      </c>
      <c r="AU134" s="224" t="s">
        <v>80</v>
      </c>
      <c r="AV134" s="223" t="s">
        <v>78</v>
      </c>
      <c r="AW134" s="223" t="s">
        <v>29</v>
      </c>
      <c r="AX134" s="223" t="s">
        <v>73</v>
      </c>
      <c r="AY134" s="224" t="s">
        <v>122</v>
      </c>
    </row>
    <row r="135" spans="2:65" s="233" customFormat="1">
      <c r="B135" s="225"/>
      <c r="C135" s="226"/>
      <c r="D135" s="217" t="s">
        <v>131</v>
      </c>
      <c r="E135" s="227" t="s">
        <v>1</v>
      </c>
      <c r="F135" s="228" t="s">
        <v>384</v>
      </c>
      <c r="G135" s="226"/>
      <c r="H135" s="229">
        <v>362.5</v>
      </c>
      <c r="I135" s="384"/>
      <c r="J135" s="226"/>
      <c r="K135" s="226"/>
      <c r="L135" s="100"/>
      <c r="M135" s="230"/>
      <c r="N135" s="231"/>
      <c r="O135" s="231"/>
      <c r="P135" s="231"/>
      <c r="Q135" s="231"/>
      <c r="R135" s="231"/>
      <c r="S135" s="231"/>
      <c r="T135" s="232"/>
      <c r="AT135" s="234" t="s">
        <v>131</v>
      </c>
      <c r="AU135" s="234" t="s">
        <v>80</v>
      </c>
      <c r="AV135" s="233" t="s">
        <v>80</v>
      </c>
      <c r="AW135" s="233" t="s">
        <v>29</v>
      </c>
      <c r="AX135" s="233" t="s">
        <v>73</v>
      </c>
      <c r="AY135" s="234" t="s">
        <v>122</v>
      </c>
    </row>
    <row r="136" spans="2:65" s="243" customFormat="1">
      <c r="B136" s="235"/>
      <c r="C136" s="236"/>
      <c r="D136" s="217" t="s">
        <v>131</v>
      </c>
      <c r="E136" s="237" t="s">
        <v>1</v>
      </c>
      <c r="F136" s="238" t="s">
        <v>134</v>
      </c>
      <c r="G136" s="236"/>
      <c r="H136" s="239">
        <v>362.5</v>
      </c>
      <c r="I136" s="385"/>
      <c r="J136" s="236"/>
      <c r="K136" s="236"/>
      <c r="L136" s="101"/>
      <c r="M136" s="240"/>
      <c r="N136" s="241"/>
      <c r="O136" s="241"/>
      <c r="P136" s="241"/>
      <c r="Q136" s="241"/>
      <c r="R136" s="241"/>
      <c r="S136" s="241"/>
      <c r="T136" s="242"/>
      <c r="AT136" s="244" t="s">
        <v>131</v>
      </c>
      <c r="AU136" s="244" t="s">
        <v>80</v>
      </c>
      <c r="AV136" s="243" t="s">
        <v>129</v>
      </c>
      <c r="AW136" s="243" t="s">
        <v>29</v>
      </c>
      <c r="AX136" s="243" t="s">
        <v>78</v>
      </c>
      <c r="AY136" s="244" t="s">
        <v>122</v>
      </c>
    </row>
    <row r="137" spans="2:65" s="119" customFormat="1" ht="24" customHeight="1">
      <c r="B137" s="147"/>
      <c r="C137" s="102" t="s">
        <v>138</v>
      </c>
      <c r="D137" s="102" t="s">
        <v>124</v>
      </c>
      <c r="E137" s="103" t="s">
        <v>272</v>
      </c>
      <c r="F137" s="104" t="s">
        <v>273</v>
      </c>
      <c r="G137" s="105" t="s">
        <v>187</v>
      </c>
      <c r="H137" s="106">
        <v>362.5</v>
      </c>
      <c r="I137" s="282"/>
      <c r="J137" s="107">
        <f>ROUND(I137*H137,2)</f>
        <v>0</v>
      </c>
      <c r="K137" s="104" t="s">
        <v>128</v>
      </c>
      <c r="L137" s="98"/>
      <c r="M137" s="209" t="s">
        <v>1</v>
      </c>
      <c r="N137" s="210" t="s">
        <v>38</v>
      </c>
      <c r="O137" s="211">
        <v>1.7629999999999999</v>
      </c>
      <c r="P137" s="211">
        <f>O137*H137</f>
        <v>639.08749999999998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AR137" s="213" t="s">
        <v>129</v>
      </c>
      <c r="AT137" s="213" t="s">
        <v>124</v>
      </c>
      <c r="AU137" s="213" t="s">
        <v>80</v>
      </c>
      <c r="AY137" s="112" t="s">
        <v>122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12" t="s">
        <v>78</v>
      </c>
      <c r="BK137" s="214">
        <f>ROUND(I137*H137,2)</f>
        <v>0</v>
      </c>
      <c r="BL137" s="112" t="s">
        <v>129</v>
      </c>
      <c r="BM137" s="213" t="s">
        <v>385</v>
      </c>
    </row>
    <row r="138" spans="2:65" s="223" customFormat="1">
      <c r="B138" s="215"/>
      <c r="C138" s="216"/>
      <c r="D138" s="217" t="s">
        <v>131</v>
      </c>
      <c r="E138" s="218" t="s">
        <v>1</v>
      </c>
      <c r="F138" s="219" t="s">
        <v>386</v>
      </c>
      <c r="G138" s="216"/>
      <c r="H138" s="218" t="s">
        <v>1</v>
      </c>
      <c r="I138" s="383"/>
      <c r="J138" s="216"/>
      <c r="K138" s="216"/>
      <c r="L138" s="99"/>
      <c r="M138" s="220"/>
      <c r="N138" s="221"/>
      <c r="O138" s="221"/>
      <c r="P138" s="221"/>
      <c r="Q138" s="221"/>
      <c r="R138" s="221"/>
      <c r="S138" s="221"/>
      <c r="T138" s="222"/>
      <c r="AT138" s="224" t="s">
        <v>131</v>
      </c>
      <c r="AU138" s="224" t="s">
        <v>80</v>
      </c>
      <c r="AV138" s="223" t="s">
        <v>78</v>
      </c>
      <c r="AW138" s="223" t="s">
        <v>29</v>
      </c>
      <c r="AX138" s="223" t="s">
        <v>73</v>
      </c>
      <c r="AY138" s="224" t="s">
        <v>122</v>
      </c>
    </row>
    <row r="139" spans="2:65" s="233" customFormat="1">
      <c r="B139" s="225"/>
      <c r="C139" s="226"/>
      <c r="D139" s="217" t="s">
        <v>131</v>
      </c>
      <c r="E139" s="227" t="s">
        <v>1</v>
      </c>
      <c r="F139" s="228" t="s">
        <v>384</v>
      </c>
      <c r="G139" s="226"/>
      <c r="H139" s="229">
        <v>362.5</v>
      </c>
      <c r="I139" s="384"/>
      <c r="J139" s="226"/>
      <c r="K139" s="226"/>
      <c r="L139" s="100"/>
      <c r="M139" s="230"/>
      <c r="N139" s="231"/>
      <c r="O139" s="231"/>
      <c r="P139" s="231"/>
      <c r="Q139" s="231"/>
      <c r="R139" s="231"/>
      <c r="S139" s="231"/>
      <c r="T139" s="232"/>
      <c r="AT139" s="234" t="s">
        <v>131</v>
      </c>
      <c r="AU139" s="234" t="s">
        <v>80</v>
      </c>
      <c r="AV139" s="233" t="s">
        <v>80</v>
      </c>
      <c r="AW139" s="233" t="s">
        <v>29</v>
      </c>
      <c r="AX139" s="233" t="s">
        <v>73</v>
      </c>
      <c r="AY139" s="234" t="s">
        <v>122</v>
      </c>
    </row>
    <row r="140" spans="2:65" s="243" customFormat="1">
      <c r="B140" s="235"/>
      <c r="C140" s="236"/>
      <c r="D140" s="217" t="s">
        <v>131</v>
      </c>
      <c r="E140" s="237" t="s">
        <v>1</v>
      </c>
      <c r="F140" s="238" t="s">
        <v>134</v>
      </c>
      <c r="G140" s="236"/>
      <c r="H140" s="239">
        <v>362.5</v>
      </c>
      <c r="I140" s="385"/>
      <c r="J140" s="236"/>
      <c r="K140" s="236"/>
      <c r="L140" s="101"/>
      <c r="M140" s="240"/>
      <c r="N140" s="241"/>
      <c r="O140" s="241"/>
      <c r="P140" s="241"/>
      <c r="Q140" s="241"/>
      <c r="R140" s="241"/>
      <c r="S140" s="241"/>
      <c r="T140" s="242"/>
      <c r="AT140" s="244" t="s">
        <v>131</v>
      </c>
      <c r="AU140" s="244" t="s">
        <v>80</v>
      </c>
      <c r="AV140" s="243" t="s">
        <v>129</v>
      </c>
      <c r="AW140" s="243" t="s">
        <v>29</v>
      </c>
      <c r="AX140" s="243" t="s">
        <v>78</v>
      </c>
      <c r="AY140" s="244" t="s">
        <v>122</v>
      </c>
    </row>
    <row r="141" spans="2:65" s="119" customFormat="1" ht="24" customHeight="1">
      <c r="B141" s="147"/>
      <c r="C141" s="102" t="s">
        <v>129</v>
      </c>
      <c r="D141" s="102" t="s">
        <v>124</v>
      </c>
      <c r="E141" s="103" t="s">
        <v>272</v>
      </c>
      <c r="F141" s="104" t="s">
        <v>273</v>
      </c>
      <c r="G141" s="105" t="s">
        <v>187</v>
      </c>
      <c r="H141" s="106">
        <v>3</v>
      </c>
      <c r="I141" s="282"/>
      <c r="J141" s="107">
        <f>ROUND(I141*H141,2)</f>
        <v>0</v>
      </c>
      <c r="K141" s="104" t="s">
        <v>128</v>
      </c>
      <c r="L141" s="98"/>
      <c r="M141" s="209" t="s">
        <v>1</v>
      </c>
      <c r="N141" s="210" t="s">
        <v>38</v>
      </c>
      <c r="O141" s="211">
        <v>1.7629999999999999</v>
      </c>
      <c r="P141" s="211">
        <f>O141*H141</f>
        <v>5.2889999999999997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AR141" s="213" t="s">
        <v>129</v>
      </c>
      <c r="AT141" s="213" t="s">
        <v>124</v>
      </c>
      <c r="AU141" s="213" t="s">
        <v>80</v>
      </c>
      <c r="AY141" s="112" t="s">
        <v>122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12" t="s">
        <v>78</v>
      </c>
      <c r="BK141" s="214">
        <f>ROUND(I141*H141,2)</f>
        <v>0</v>
      </c>
      <c r="BL141" s="112" t="s">
        <v>129</v>
      </c>
      <c r="BM141" s="213" t="s">
        <v>387</v>
      </c>
    </row>
    <row r="142" spans="2:65" s="223" customFormat="1">
      <c r="B142" s="215"/>
      <c r="C142" s="216"/>
      <c r="D142" s="217" t="s">
        <v>131</v>
      </c>
      <c r="E142" s="218" t="s">
        <v>1</v>
      </c>
      <c r="F142" s="219" t="s">
        <v>278</v>
      </c>
      <c r="G142" s="216"/>
      <c r="H142" s="218" t="s">
        <v>1</v>
      </c>
      <c r="I142" s="383"/>
      <c r="J142" s="216"/>
      <c r="K142" s="216"/>
      <c r="L142" s="99"/>
      <c r="M142" s="220"/>
      <c r="N142" s="221"/>
      <c r="O142" s="221"/>
      <c r="P142" s="221"/>
      <c r="Q142" s="221"/>
      <c r="R142" s="221"/>
      <c r="S142" s="221"/>
      <c r="T142" s="222"/>
      <c r="AT142" s="224" t="s">
        <v>131</v>
      </c>
      <c r="AU142" s="224" t="s">
        <v>80</v>
      </c>
      <c r="AV142" s="223" t="s">
        <v>78</v>
      </c>
      <c r="AW142" s="223" t="s">
        <v>29</v>
      </c>
      <c r="AX142" s="223" t="s">
        <v>73</v>
      </c>
      <c r="AY142" s="224" t="s">
        <v>122</v>
      </c>
    </row>
    <row r="143" spans="2:65" s="233" customFormat="1">
      <c r="B143" s="225"/>
      <c r="C143" s="226"/>
      <c r="D143" s="217" t="s">
        <v>131</v>
      </c>
      <c r="E143" s="227" t="s">
        <v>1</v>
      </c>
      <c r="F143" s="228" t="s">
        <v>138</v>
      </c>
      <c r="G143" s="226"/>
      <c r="H143" s="229">
        <v>3</v>
      </c>
      <c r="I143" s="384"/>
      <c r="J143" s="226"/>
      <c r="K143" s="226"/>
      <c r="L143" s="100"/>
      <c r="M143" s="230"/>
      <c r="N143" s="231"/>
      <c r="O143" s="231"/>
      <c r="P143" s="231"/>
      <c r="Q143" s="231"/>
      <c r="R143" s="231"/>
      <c r="S143" s="231"/>
      <c r="T143" s="232"/>
      <c r="AT143" s="234" t="s">
        <v>131</v>
      </c>
      <c r="AU143" s="234" t="s">
        <v>80</v>
      </c>
      <c r="AV143" s="233" t="s">
        <v>80</v>
      </c>
      <c r="AW143" s="233" t="s">
        <v>29</v>
      </c>
      <c r="AX143" s="233" t="s">
        <v>73</v>
      </c>
      <c r="AY143" s="234" t="s">
        <v>122</v>
      </c>
    </row>
    <row r="144" spans="2:65" s="243" customFormat="1">
      <c r="B144" s="235"/>
      <c r="C144" s="236"/>
      <c r="D144" s="217" t="s">
        <v>131</v>
      </c>
      <c r="E144" s="237" t="s">
        <v>1</v>
      </c>
      <c r="F144" s="238" t="s">
        <v>134</v>
      </c>
      <c r="G144" s="236"/>
      <c r="H144" s="239">
        <v>3</v>
      </c>
      <c r="I144" s="385"/>
      <c r="J144" s="236"/>
      <c r="K144" s="236"/>
      <c r="L144" s="101"/>
      <c r="M144" s="240"/>
      <c r="N144" s="241"/>
      <c r="O144" s="241"/>
      <c r="P144" s="241"/>
      <c r="Q144" s="241"/>
      <c r="R144" s="241"/>
      <c r="S144" s="241"/>
      <c r="T144" s="242"/>
      <c r="AT144" s="244" t="s">
        <v>131</v>
      </c>
      <c r="AU144" s="244" t="s">
        <v>80</v>
      </c>
      <c r="AV144" s="243" t="s">
        <v>129</v>
      </c>
      <c r="AW144" s="243" t="s">
        <v>29</v>
      </c>
      <c r="AX144" s="243" t="s">
        <v>78</v>
      </c>
      <c r="AY144" s="244" t="s">
        <v>122</v>
      </c>
    </row>
    <row r="145" spans="2:65" s="119" customFormat="1" ht="24" customHeight="1">
      <c r="B145" s="147"/>
      <c r="C145" s="102" t="s">
        <v>146</v>
      </c>
      <c r="D145" s="102" t="s">
        <v>124</v>
      </c>
      <c r="E145" s="103" t="s">
        <v>272</v>
      </c>
      <c r="F145" s="104" t="s">
        <v>273</v>
      </c>
      <c r="G145" s="105" t="s">
        <v>187</v>
      </c>
      <c r="H145" s="106">
        <v>7.6219999999999999</v>
      </c>
      <c r="I145" s="282"/>
      <c r="J145" s="107">
        <f>ROUND(I145*H145,2)</f>
        <v>0</v>
      </c>
      <c r="K145" s="104" t="s">
        <v>128</v>
      </c>
      <c r="L145" s="98"/>
      <c r="M145" s="209" t="s">
        <v>1</v>
      </c>
      <c r="N145" s="210" t="s">
        <v>38</v>
      </c>
      <c r="O145" s="211">
        <v>1.7629999999999999</v>
      </c>
      <c r="P145" s="211">
        <f>O145*H145</f>
        <v>13.437586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AR145" s="213" t="s">
        <v>129</v>
      </c>
      <c r="AT145" s="213" t="s">
        <v>124</v>
      </c>
      <c r="AU145" s="213" t="s">
        <v>80</v>
      </c>
      <c r="AY145" s="112" t="s">
        <v>122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12" t="s">
        <v>78</v>
      </c>
      <c r="BK145" s="214">
        <f>ROUND(I145*H145,2)</f>
        <v>0</v>
      </c>
      <c r="BL145" s="112" t="s">
        <v>129</v>
      </c>
      <c r="BM145" s="213" t="s">
        <v>388</v>
      </c>
    </row>
    <row r="146" spans="2:65" s="223" customFormat="1" ht="22.5">
      <c r="B146" s="215"/>
      <c r="C146" s="216"/>
      <c r="D146" s="217" t="s">
        <v>131</v>
      </c>
      <c r="E146" s="218" t="s">
        <v>1</v>
      </c>
      <c r="F146" s="219" t="s">
        <v>389</v>
      </c>
      <c r="G146" s="216"/>
      <c r="H146" s="218" t="s">
        <v>1</v>
      </c>
      <c r="I146" s="383"/>
      <c r="J146" s="216"/>
      <c r="K146" s="216"/>
      <c r="L146" s="99"/>
      <c r="M146" s="220"/>
      <c r="N146" s="221"/>
      <c r="O146" s="221"/>
      <c r="P146" s="221"/>
      <c r="Q146" s="221"/>
      <c r="R146" s="221"/>
      <c r="S146" s="221"/>
      <c r="T146" s="222"/>
      <c r="AT146" s="224" t="s">
        <v>131</v>
      </c>
      <c r="AU146" s="224" t="s">
        <v>80</v>
      </c>
      <c r="AV146" s="223" t="s">
        <v>78</v>
      </c>
      <c r="AW146" s="223" t="s">
        <v>29</v>
      </c>
      <c r="AX146" s="223" t="s">
        <v>73</v>
      </c>
      <c r="AY146" s="224" t="s">
        <v>122</v>
      </c>
    </row>
    <row r="147" spans="2:65" s="233" customFormat="1">
      <c r="B147" s="225"/>
      <c r="C147" s="226"/>
      <c r="D147" s="217" t="s">
        <v>131</v>
      </c>
      <c r="E147" s="227" t="s">
        <v>1</v>
      </c>
      <c r="F147" s="228" t="s">
        <v>390</v>
      </c>
      <c r="G147" s="226"/>
      <c r="H147" s="229">
        <v>7.6219999999999999</v>
      </c>
      <c r="I147" s="384"/>
      <c r="J147" s="226"/>
      <c r="K147" s="226"/>
      <c r="L147" s="100"/>
      <c r="M147" s="230"/>
      <c r="N147" s="231"/>
      <c r="O147" s="231"/>
      <c r="P147" s="231"/>
      <c r="Q147" s="231"/>
      <c r="R147" s="231"/>
      <c r="S147" s="231"/>
      <c r="T147" s="232"/>
      <c r="AT147" s="234" t="s">
        <v>131</v>
      </c>
      <c r="AU147" s="234" t="s">
        <v>80</v>
      </c>
      <c r="AV147" s="233" t="s">
        <v>80</v>
      </c>
      <c r="AW147" s="233" t="s">
        <v>29</v>
      </c>
      <c r="AX147" s="233" t="s">
        <v>73</v>
      </c>
      <c r="AY147" s="234" t="s">
        <v>122</v>
      </c>
    </row>
    <row r="148" spans="2:65" s="243" customFormat="1">
      <c r="B148" s="235"/>
      <c r="C148" s="236"/>
      <c r="D148" s="217" t="s">
        <v>131</v>
      </c>
      <c r="E148" s="237" t="s">
        <v>1</v>
      </c>
      <c r="F148" s="238" t="s">
        <v>134</v>
      </c>
      <c r="G148" s="236"/>
      <c r="H148" s="239">
        <v>7.6219999999999999</v>
      </c>
      <c r="I148" s="385"/>
      <c r="J148" s="236"/>
      <c r="K148" s="236"/>
      <c r="L148" s="101"/>
      <c r="M148" s="240"/>
      <c r="N148" s="241"/>
      <c r="O148" s="241"/>
      <c r="P148" s="241"/>
      <c r="Q148" s="241"/>
      <c r="R148" s="241"/>
      <c r="S148" s="241"/>
      <c r="T148" s="242"/>
      <c r="AT148" s="244" t="s">
        <v>131</v>
      </c>
      <c r="AU148" s="244" t="s">
        <v>80</v>
      </c>
      <c r="AV148" s="243" t="s">
        <v>129</v>
      </c>
      <c r="AW148" s="243" t="s">
        <v>29</v>
      </c>
      <c r="AX148" s="243" t="s">
        <v>78</v>
      </c>
      <c r="AY148" s="244" t="s">
        <v>122</v>
      </c>
    </row>
    <row r="149" spans="2:65" s="119" customFormat="1" ht="24" customHeight="1">
      <c r="B149" s="147"/>
      <c r="C149" s="102" t="s">
        <v>148</v>
      </c>
      <c r="D149" s="102" t="s">
        <v>124</v>
      </c>
      <c r="E149" s="103" t="s">
        <v>281</v>
      </c>
      <c r="F149" s="104" t="s">
        <v>282</v>
      </c>
      <c r="G149" s="105" t="s">
        <v>187</v>
      </c>
      <c r="H149" s="106">
        <v>3</v>
      </c>
      <c r="I149" s="282"/>
      <c r="J149" s="107">
        <f>ROUND(I149*H149,2)</f>
        <v>0</v>
      </c>
      <c r="K149" s="104" t="s">
        <v>128</v>
      </c>
      <c r="L149" s="98"/>
      <c r="M149" s="209" t="s">
        <v>1</v>
      </c>
      <c r="N149" s="210" t="s">
        <v>38</v>
      </c>
      <c r="O149" s="211">
        <v>2.3199999999999998</v>
      </c>
      <c r="P149" s="211">
        <f>O149*H149</f>
        <v>6.9599999999999991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AR149" s="213" t="s">
        <v>129</v>
      </c>
      <c r="AT149" s="213" t="s">
        <v>124</v>
      </c>
      <c r="AU149" s="213" t="s">
        <v>80</v>
      </c>
      <c r="AY149" s="112" t="s">
        <v>122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12" t="s">
        <v>78</v>
      </c>
      <c r="BK149" s="214">
        <f>ROUND(I149*H149,2)</f>
        <v>0</v>
      </c>
      <c r="BL149" s="112" t="s">
        <v>129</v>
      </c>
      <c r="BM149" s="213" t="s">
        <v>391</v>
      </c>
    </row>
    <row r="150" spans="2:65" s="223" customFormat="1">
      <c r="B150" s="215"/>
      <c r="C150" s="216"/>
      <c r="D150" s="217" t="s">
        <v>131</v>
      </c>
      <c r="E150" s="218" t="s">
        <v>1</v>
      </c>
      <c r="F150" s="219" t="s">
        <v>278</v>
      </c>
      <c r="G150" s="216"/>
      <c r="H150" s="218" t="s">
        <v>1</v>
      </c>
      <c r="I150" s="383"/>
      <c r="J150" s="216"/>
      <c r="K150" s="216"/>
      <c r="L150" s="99"/>
      <c r="M150" s="220"/>
      <c r="N150" s="221"/>
      <c r="O150" s="221"/>
      <c r="P150" s="221"/>
      <c r="Q150" s="221"/>
      <c r="R150" s="221"/>
      <c r="S150" s="221"/>
      <c r="T150" s="222"/>
      <c r="AT150" s="224" t="s">
        <v>131</v>
      </c>
      <c r="AU150" s="224" t="s">
        <v>80</v>
      </c>
      <c r="AV150" s="223" t="s">
        <v>78</v>
      </c>
      <c r="AW150" s="223" t="s">
        <v>29</v>
      </c>
      <c r="AX150" s="223" t="s">
        <v>73</v>
      </c>
      <c r="AY150" s="224" t="s">
        <v>122</v>
      </c>
    </row>
    <row r="151" spans="2:65" s="233" customFormat="1">
      <c r="B151" s="225"/>
      <c r="C151" s="226"/>
      <c r="D151" s="217" t="s">
        <v>131</v>
      </c>
      <c r="E151" s="227" t="s">
        <v>1</v>
      </c>
      <c r="F151" s="228" t="s">
        <v>138</v>
      </c>
      <c r="G151" s="226"/>
      <c r="H151" s="229">
        <v>3</v>
      </c>
      <c r="I151" s="384"/>
      <c r="J151" s="226"/>
      <c r="K151" s="226"/>
      <c r="L151" s="100"/>
      <c r="M151" s="230"/>
      <c r="N151" s="231"/>
      <c r="O151" s="231"/>
      <c r="P151" s="231"/>
      <c r="Q151" s="231"/>
      <c r="R151" s="231"/>
      <c r="S151" s="231"/>
      <c r="T151" s="232"/>
      <c r="AT151" s="234" t="s">
        <v>131</v>
      </c>
      <c r="AU151" s="234" t="s">
        <v>80</v>
      </c>
      <c r="AV151" s="233" t="s">
        <v>80</v>
      </c>
      <c r="AW151" s="233" t="s">
        <v>29</v>
      </c>
      <c r="AX151" s="233" t="s">
        <v>73</v>
      </c>
      <c r="AY151" s="234" t="s">
        <v>122</v>
      </c>
    </row>
    <row r="152" spans="2:65" s="243" customFormat="1">
      <c r="B152" s="235"/>
      <c r="C152" s="236"/>
      <c r="D152" s="217" t="s">
        <v>131</v>
      </c>
      <c r="E152" s="237" t="s">
        <v>1</v>
      </c>
      <c r="F152" s="238" t="s">
        <v>134</v>
      </c>
      <c r="G152" s="236"/>
      <c r="H152" s="239">
        <v>3</v>
      </c>
      <c r="I152" s="385"/>
      <c r="J152" s="236"/>
      <c r="K152" s="236"/>
      <c r="L152" s="101"/>
      <c r="M152" s="240"/>
      <c r="N152" s="241"/>
      <c r="O152" s="241"/>
      <c r="P152" s="241"/>
      <c r="Q152" s="241"/>
      <c r="R152" s="241"/>
      <c r="S152" s="241"/>
      <c r="T152" s="242"/>
      <c r="AT152" s="244" t="s">
        <v>131</v>
      </c>
      <c r="AU152" s="244" t="s">
        <v>80</v>
      </c>
      <c r="AV152" s="243" t="s">
        <v>129</v>
      </c>
      <c r="AW152" s="243" t="s">
        <v>29</v>
      </c>
      <c r="AX152" s="243" t="s">
        <v>78</v>
      </c>
      <c r="AY152" s="244" t="s">
        <v>122</v>
      </c>
    </row>
    <row r="153" spans="2:65" s="119" customFormat="1" ht="24" customHeight="1">
      <c r="B153" s="147"/>
      <c r="C153" s="102" t="s">
        <v>154</v>
      </c>
      <c r="D153" s="102" t="s">
        <v>124</v>
      </c>
      <c r="E153" s="103" t="s">
        <v>392</v>
      </c>
      <c r="F153" s="104" t="s">
        <v>393</v>
      </c>
      <c r="G153" s="105" t="s">
        <v>187</v>
      </c>
      <c r="H153" s="106">
        <v>76.22</v>
      </c>
      <c r="I153" s="282"/>
      <c r="J153" s="107">
        <f>ROUND(I153*H153,2)</f>
        <v>0</v>
      </c>
      <c r="K153" s="104" t="s">
        <v>128</v>
      </c>
      <c r="L153" s="98"/>
      <c r="M153" s="209" t="s">
        <v>1</v>
      </c>
      <c r="N153" s="210" t="s">
        <v>38</v>
      </c>
      <c r="O153" s="211">
        <v>0.82499999999999996</v>
      </c>
      <c r="P153" s="211">
        <f>O153*H153</f>
        <v>62.881499999999996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AR153" s="213" t="s">
        <v>129</v>
      </c>
      <c r="AT153" s="213" t="s">
        <v>124</v>
      </c>
      <c r="AU153" s="213" t="s">
        <v>80</v>
      </c>
      <c r="AY153" s="112" t="s">
        <v>122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12" t="s">
        <v>78</v>
      </c>
      <c r="BK153" s="214">
        <f>ROUND(I153*H153,2)</f>
        <v>0</v>
      </c>
      <c r="BL153" s="112" t="s">
        <v>129</v>
      </c>
      <c r="BM153" s="213" t="s">
        <v>394</v>
      </c>
    </row>
    <row r="154" spans="2:65" s="223" customFormat="1">
      <c r="B154" s="215"/>
      <c r="C154" s="216"/>
      <c r="D154" s="217" t="s">
        <v>131</v>
      </c>
      <c r="E154" s="218" t="s">
        <v>1</v>
      </c>
      <c r="F154" s="219" t="s">
        <v>275</v>
      </c>
      <c r="G154" s="216"/>
      <c r="H154" s="218" t="s">
        <v>1</v>
      </c>
      <c r="I154" s="383"/>
      <c r="J154" s="216"/>
      <c r="K154" s="216"/>
      <c r="L154" s="99"/>
      <c r="M154" s="220"/>
      <c r="N154" s="221"/>
      <c r="O154" s="221"/>
      <c r="P154" s="221"/>
      <c r="Q154" s="221"/>
      <c r="R154" s="221"/>
      <c r="S154" s="221"/>
      <c r="T154" s="222"/>
      <c r="AT154" s="224" t="s">
        <v>131</v>
      </c>
      <c r="AU154" s="224" t="s">
        <v>80</v>
      </c>
      <c r="AV154" s="223" t="s">
        <v>78</v>
      </c>
      <c r="AW154" s="223" t="s">
        <v>29</v>
      </c>
      <c r="AX154" s="223" t="s">
        <v>73</v>
      </c>
      <c r="AY154" s="224" t="s">
        <v>122</v>
      </c>
    </row>
    <row r="155" spans="2:65" s="233" customFormat="1">
      <c r="B155" s="225"/>
      <c r="C155" s="226"/>
      <c r="D155" s="217" t="s">
        <v>131</v>
      </c>
      <c r="E155" s="227" t="s">
        <v>1</v>
      </c>
      <c r="F155" s="228" t="s">
        <v>395</v>
      </c>
      <c r="G155" s="226"/>
      <c r="H155" s="229">
        <v>76.22</v>
      </c>
      <c r="I155" s="384"/>
      <c r="J155" s="226"/>
      <c r="K155" s="226"/>
      <c r="L155" s="100"/>
      <c r="M155" s="230"/>
      <c r="N155" s="231"/>
      <c r="O155" s="231"/>
      <c r="P155" s="231"/>
      <c r="Q155" s="231"/>
      <c r="R155" s="231"/>
      <c r="S155" s="231"/>
      <c r="T155" s="232"/>
      <c r="AT155" s="234" t="s">
        <v>131</v>
      </c>
      <c r="AU155" s="234" t="s">
        <v>80</v>
      </c>
      <c r="AV155" s="233" t="s">
        <v>80</v>
      </c>
      <c r="AW155" s="233" t="s">
        <v>29</v>
      </c>
      <c r="AX155" s="233" t="s">
        <v>73</v>
      </c>
      <c r="AY155" s="234" t="s">
        <v>122</v>
      </c>
    </row>
    <row r="156" spans="2:65" s="243" customFormat="1">
      <c r="B156" s="235"/>
      <c r="C156" s="236"/>
      <c r="D156" s="217" t="s">
        <v>131</v>
      </c>
      <c r="E156" s="237" t="s">
        <v>1</v>
      </c>
      <c r="F156" s="238" t="s">
        <v>134</v>
      </c>
      <c r="G156" s="236"/>
      <c r="H156" s="239">
        <v>76.22</v>
      </c>
      <c r="I156" s="385"/>
      <c r="J156" s="236"/>
      <c r="K156" s="236"/>
      <c r="L156" s="101"/>
      <c r="M156" s="240"/>
      <c r="N156" s="241"/>
      <c r="O156" s="241"/>
      <c r="P156" s="241"/>
      <c r="Q156" s="241"/>
      <c r="R156" s="241"/>
      <c r="S156" s="241"/>
      <c r="T156" s="242"/>
      <c r="AT156" s="244" t="s">
        <v>131</v>
      </c>
      <c r="AU156" s="244" t="s">
        <v>80</v>
      </c>
      <c r="AV156" s="243" t="s">
        <v>129</v>
      </c>
      <c r="AW156" s="243" t="s">
        <v>29</v>
      </c>
      <c r="AX156" s="243" t="s">
        <v>78</v>
      </c>
      <c r="AY156" s="244" t="s">
        <v>122</v>
      </c>
    </row>
    <row r="157" spans="2:65" s="119" customFormat="1" ht="24" customHeight="1">
      <c r="B157" s="147"/>
      <c r="C157" s="102" t="s">
        <v>158</v>
      </c>
      <c r="D157" s="102" t="s">
        <v>124</v>
      </c>
      <c r="E157" s="103" t="s">
        <v>289</v>
      </c>
      <c r="F157" s="104" t="s">
        <v>290</v>
      </c>
      <c r="G157" s="105" t="s">
        <v>187</v>
      </c>
      <c r="H157" s="106">
        <v>7.6219999999999999</v>
      </c>
      <c r="I157" s="282"/>
      <c r="J157" s="107">
        <f>ROUND(I157*H157,2)</f>
        <v>0</v>
      </c>
      <c r="K157" s="104" t="s">
        <v>128</v>
      </c>
      <c r="L157" s="98"/>
      <c r="M157" s="209" t="s">
        <v>1</v>
      </c>
      <c r="N157" s="210" t="s">
        <v>38</v>
      </c>
      <c r="O157" s="211">
        <v>0.1</v>
      </c>
      <c r="P157" s="211">
        <f>O157*H157</f>
        <v>0.76219999999999999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AR157" s="213" t="s">
        <v>129</v>
      </c>
      <c r="AT157" s="213" t="s">
        <v>124</v>
      </c>
      <c r="AU157" s="213" t="s">
        <v>80</v>
      </c>
      <c r="AY157" s="112" t="s">
        <v>122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12" t="s">
        <v>78</v>
      </c>
      <c r="BK157" s="214">
        <f>ROUND(I157*H157,2)</f>
        <v>0</v>
      </c>
      <c r="BL157" s="112" t="s">
        <v>129</v>
      </c>
      <c r="BM157" s="213" t="s">
        <v>396</v>
      </c>
    </row>
    <row r="158" spans="2:65" s="223" customFormat="1" ht="22.5">
      <c r="B158" s="215"/>
      <c r="C158" s="216"/>
      <c r="D158" s="217" t="s">
        <v>131</v>
      </c>
      <c r="E158" s="218" t="s">
        <v>1</v>
      </c>
      <c r="F158" s="219" t="s">
        <v>397</v>
      </c>
      <c r="G158" s="216"/>
      <c r="H158" s="218" t="s">
        <v>1</v>
      </c>
      <c r="I158" s="383"/>
      <c r="J158" s="216"/>
      <c r="K158" s="216"/>
      <c r="L158" s="99"/>
      <c r="M158" s="220"/>
      <c r="N158" s="221"/>
      <c r="O158" s="221"/>
      <c r="P158" s="221"/>
      <c r="Q158" s="221"/>
      <c r="R158" s="221"/>
      <c r="S158" s="221"/>
      <c r="T158" s="222"/>
      <c r="AT158" s="224" t="s">
        <v>131</v>
      </c>
      <c r="AU158" s="224" t="s">
        <v>80</v>
      </c>
      <c r="AV158" s="223" t="s">
        <v>78</v>
      </c>
      <c r="AW158" s="223" t="s">
        <v>29</v>
      </c>
      <c r="AX158" s="223" t="s">
        <v>73</v>
      </c>
      <c r="AY158" s="224" t="s">
        <v>122</v>
      </c>
    </row>
    <row r="159" spans="2:65" s="233" customFormat="1">
      <c r="B159" s="225"/>
      <c r="C159" s="226"/>
      <c r="D159" s="217" t="s">
        <v>131</v>
      </c>
      <c r="E159" s="227" t="s">
        <v>1</v>
      </c>
      <c r="F159" s="228" t="s">
        <v>390</v>
      </c>
      <c r="G159" s="226"/>
      <c r="H159" s="229">
        <v>7.6219999999999999</v>
      </c>
      <c r="I159" s="384"/>
      <c r="J159" s="226"/>
      <c r="K159" s="226"/>
      <c r="L159" s="100"/>
      <c r="M159" s="230"/>
      <c r="N159" s="231"/>
      <c r="O159" s="231"/>
      <c r="P159" s="231"/>
      <c r="Q159" s="231"/>
      <c r="R159" s="231"/>
      <c r="S159" s="231"/>
      <c r="T159" s="232"/>
      <c r="AT159" s="234" t="s">
        <v>131</v>
      </c>
      <c r="AU159" s="234" t="s">
        <v>80</v>
      </c>
      <c r="AV159" s="233" t="s">
        <v>80</v>
      </c>
      <c r="AW159" s="233" t="s">
        <v>29</v>
      </c>
      <c r="AX159" s="233" t="s">
        <v>73</v>
      </c>
      <c r="AY159" s="234" t="s">
        <v>122</v>
      </c>
    </row>
    <row r="160" spans="2:65" s="243" customFormat="1">
      <c r="B160" s="235"/>
      <c r="C160" s="236"/>
      <c r="D160" s="217" t="s">
        <v>131</v>
      </c>
      <c r="E160" s="237" t="s">
        <v>1</v>
      </c>
      <c r="F160" s="238" t="s">
        <v>134</v>
      </c>
      <c r="G160" s="236"/>
      <c r="H160" s="239">
        <v>7.6219999999999999</v>
      </c>
      <c r="I160" s="385"/>
      <c r="J160" s="236"/>
      <c r="K160" s="236"/>
      <c r="L160" s="101"/>
      <c r="M160" s="240"/>
      <c r="N160" s="241"/>
      <c r="O160" s="241"/>
      <c r="P160" s="241"/>
      <c r="Q160" s="241"/>
      <c r="R160" s="241"/>
      <c r="S160" s="241"/>
      <c r="T160" s="242"/>
      <c r="AT160" s="244" t="s">
        <v>131</v>
      </c>
      <c r="AU160" s="244" t="s">
        <v>80</v>
      </c>
      <c r="AV160" s="243" t="s">
        <v>129</v>
      </c>
      <c r="AW160" s="243" t="s">
        <v>29</v>
      </c>
      <c r="AX160" s="243" t="s">
        <v>78</v>
      </c>
      <c r="AY160" s="244" t="s">
        <v>122</v>
      </c>
    </row>
    <row r="161" spans="2:65" s="119" customFormat="1" ht="24" customHeight="1">
      <c r="B161" s="147"/>
      <c r="C161" s="102" t="s">
        <v>163</v>
      </c>
      <c r="D161" s="102" t="s">
        <v>124</v>
      </c>
      <c r="E161" s="103" t="s">
        <v>673</v>
      </c>
      <c r="F161" s="104" t="s">
        <v>674</v>
      </c>
      <c r="G161" s="105" t="s">
        <v>187</v>
      </c>
      <c r="H161" s="106">
        <v>3625</v>
      </c>
      <c r="I161" s="282"/>
      <c r="J161" s="107">
        <f>ROUND(I161*H161,2)</f>
        <v>0</v>
      </c>
      <c r="K161" s="104" t="s">
        <v>128</v>
      </c>
      <c r="L161" s="98"/>
      <c r="M161" s="209" t="s">
        <v>1</v>
      </c>
      <c r="N161" s="210" t="s">
        <v>38</v>
      </c>
      <c r="O161" s="211">
        <v>8.3000000000000004E-2</v>
      </c>
      <c r="P161" s="211">
        <f>O161*H161</f>
        <v>300.875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AR161" s="213" t="s">
        <v>129</v>
      </c>
      <c r="AT161" s="213" t="s">
        <v>124</v>
      </c>
      <c r="AU161" s="213" t="s">
        <v>80</v>
      </c>
      <c r="AY161" s="112" t="s">
        <v>122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12" t="s">
        <v>78</v>
      </c>
      <c r="BK161" s="214">
        <f>ROUND(I161*H161,2)</f>
        <v>0</v>
      </c>
      <c r="BL161" s="112" t="s">
        <v>129</v>
      </c>
      <c r="BM161" s="213" t="s">
        <v>398</v>
      </c>
    </row>
    <row r="162" spans="2:65" s="223" customFormat="1">
      <c r="B162" s="215"/>
      <c r="C162" s="216"/>
      <c r="D162" s="217" t="s">
        <v>131</v>
      </c>
      <c r="E162" s="218" t="s">
        <v>1</v>
      </c>
      <c r="F162" s="219" t="s">
        <v>399</v>
      </c>
      <c r="G162" s="216"/>
      <c r="H162" s="218" t="s">
        <v>1</v>
      </c>
      <c r="I162" s="383"/>
      <c r="J162" s="216"/>
      <c r="K162" s="216"/>
      <c r="L162" s="99"/>
      <c r="M162" s="220"/>
      <c r="N162" s="221"/>
      <c r="O162" s="221"/>
      <c r="P162" s="221"/>
      <c r="Q162" s="221"/>
      <c r="R162" s="221"/>
      <c r="S162" s="221"/>
      <c r="T162" s="222"/>
      <c r="AT162" s="224" t="s">
        <v>131</v>
      </c>
      <c r="AU162" s="224" t="s">
        <v>80</v>
      </c>
      <c r="AV162" s="223" t="s">
        <v>78</v>
      </c>
      <c r="AW162" s="223" t="s">
        <v>29</v>
      </c>
      <c r="AX162" s="223" t="s">
        <v>73</v>
      </c>
      <c r="AY162" s="224" t="s">
        <v>122</v>
      </c>
    </row>
    <row r="163" spans="2:65" s="233" customFormat="1">
      <c r="B163" s="225"/>
      <c r="C163" s="226"/>
      <c r="D163" s="217" t="s">
        <v>131</v>
      </c>
      <c r="E163" s="227" t="s">
        <v>1</v>
      </c>
      <c r="F163" s="228" t="s">
        <v>381</v>
      </c>
      <c r="G163" s="226"/>
      <c r="H163" s="229">
        <v>3625</v>
      </c>
      <c r="I163" s="384"/>
      <c r="J163" s="226"/>
      <c r="K163" s="226"/>
      <c r="L163" s="100"/>
      <c r="M163" s="230"/>
      <c r="N163" s="231"/>
      <c r="O163" s="231"/>
      <c r="P163" s="231"/>
      <c r="Q163" s="231"/>
      <c r="R163" s="231"/>
      <c r="S163" s="231"/>
      <c r="T163" s="232"/>
      <c r="AT163" s="234" t="s">
        <v>131</v>
      </c>
      <c r="AU163" s="234" t="s">
        <v>80</v>
      </c>
      <c r="AV163" s="233" t="s">
        <v>80</v>
      </c>
      <c r="AW163" s="233" t="s">
        <v>29</v>
      </c>
      <c r="AX163" s="233" t="s">
        <v>73</v>
      </c>
      <c r="AY163" s="234" t="s">
        <v>122</v>
      </c>
    </row>
    <row r="164" spans="2:65" s="243" customFormat="1">
      <c r="B164" s="235"/>
      <c r="C164" s="236"/>
      <c r="D164" s="217" t="s">
        <v>131</v>
      </c>
      <c r="E164" s="237" t="s">
        <v>1</v>
      </c>
      <c r="F164" s="238" t="s">
        <v>134</v>
      </c>
      <c r="G164" s="236"/>
      <c r="H164" s="239">
        <v>3625</v>
      </c>
      <c r="I164" s="385"/>
      <c r="J164" s="236"/>
      <c r="K164" s="236"/>
      <c r="L164" s="101"/>
      <c r="M164" s="240"/>
      <c r="N164" s="241"/>
      <c r="O164" s="241"/>
      <c r="P164" s="241"/>
      <c r="Q164" s="241"/>
      <c r="R164" s="241"/>
      <c r="S164" s="241"/>
      <c r="T164" s="242"/>
      <c r="AT164" s="244" t="s">
        <v>131</v>
      </c>
      <c r="AU164" s="244" t="s">
        <v>80</v>
      </c>
      <c r="AV164" s="243" t="s">
        <v>129</v>
      </c>
      <c r="AW164" s="243" t="s">
        <v>29</v>
      </c>
      <c r="AX164" s="243" t="s">
        <v>78</v>
      </c>
      <c r="AY164" s="244" t="s">
        <v>122</v>
      </c>
    </row>
    <row r="165" spans="2:65" s="119" customFormat="1" ht="24" customHeight="1">
      <c r="B165" s="147"/>
      <c r="C165" s="102" t="s">
        <v>166</v>
      </c>
      <c r="D165" s="102" t="s">
        <v>124</v>
      </c>
      <c r="E165" s="103" t="s">
        <v>673</v>
      </c>
      <c r="F165" s="104" t="s">
        <v>674</v>
      </c>
      <c r="G165" s="105" t="s">
        <v>187</v>
      </c>
      <c r="H165" s="106">
        <v>77</v>
      </c>
      <c r="I165" s="282"/>
      <c r="J165" s="107">
        <f>ROUND(I165*H165,2)</f>
        <v>0</v>
      </c>
      <c r="K165" s="104" t="s">
        <v>128</v>
      </c>
      <c r="L165" s="98"/>
      <c r="M165" s="209" t="s">
        <v>1</v>
      </c>
      <c r="N165" s="210" t="s">
        <v>38</v>
      </c>
      <c r="O165" s="211">
        <v>8.3000000000000004E-2</v>
      </c>
      <c r="P165" s="211">
        <f>O165*H165</f>
        <v>6.391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AR165" s="213" t="s">
        <v>129</v>
      </c>
      <c r="AT165" s="213" t="s">
        <v>124</v>
      </c>
      <c r="AU165" s="213" t="s">
        <v>80</v>
      </c>
      <c r="AY165" s="112" t="s">
        <v>122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12" t="s">
        <v>78</v>
      </c>
      <c r="BK165" s="214">
        <f>ROUND(I165*H165,2)</f>
        <v>0</v>
      </c>
      <c r="BL165" s="112" t="s">
        <v>129</v>
      </c>
      <c r="BM165" s="213" t="s">
        <v>400</v>
      </c>
    </row>
    <row r="166" spans="2:65" s="223" customFormat="1">
      <c r="B166" s="215"/>
      <c r="C166" s="216"/>
      <c r="D166" s="217" t="s">
        <v>131</v>
      </c>
      <c r="E166" s="218" t="s">
        <v>1</v>
      </c>
      <c r="F166" s="219" t="s">
        <v>309</v>
      </c>
      <c r="G166" s="216"/>
      <c r="H166" s="218" t="s">
        <v>1</v>
      </c>
      <c r="I166" s="383"/>
      <c r="J166" s="216"/>
      <c r="K166" s="216"/>
      <c r="L166" s="99"/>
      <c r="M166" s="220"/>
      <c r="N166" s="221"/>
      <c r="O166" s="221"/>
      <c r="P166" s="221"/>
      <c r="Q166" s="221"/>
      <c r="R166" s="221"/>
      <c r="S166" s="221"/>
      <c r="T166" s="222"/>
      <c r="AT166" s="224" t="s">
        <v>131</v>
      </c>
      <c r="AU166" s="224" t="s">
        <v>80</v>
      </c>
      <c r="AV166" s="223" t="s">
        <v>78</v>
      </c>
      <c r="AW166" s="223" t="s">
        <v>29</v>
      </c>
      <c r="AX166" s="223" t="s">
        <v>73</v>
      </c>
      <c r="AY166" s="224" t="s">
        <v>122</v>
      </c>
    </row>
    <row r="167" spans="2:65" s="233" customFormat="1">
      <c r="B167" s="225"/>
      <c r="C167" s="226"/>
      <c r="D167" s="217" t="s">
        <v>131</v>
      </c>
      <c r="E167" s="227" t="s">
        <v>1</v>
      </c>
      <c r="F167" s="228" t="s">
        <v>401</v>
      </c>
      <c r="G167" s="226"/>
      <c r="H167" s="229">
        <v>77</v>
      </c>
      <c r="I167" s="384"/>
      <c r="J167" s="226"/>
      <c r="K167" s="226"/>
      <c r="L167" s="100"/>
      <c r="M167" s="230"/>
      <c r="N167" s="231"/>
      <c r="O167" s="231"/>
      <c r="P167" s="231"/>
      <c r="Q167" s="231"/>
      <c r="R167" s="231"/>
      <c r="S167" s="231"/>
      <c r="T167" s="232"/>
      <c r="AT167" s="234" t="s">
        <v>131</v>
      </c>
      <c r="AU167" s="234" t="s">
        <v>80</v>
      </c>
      <c r="AV167" s="233" t="s">
        <v>80</v>
      </c>
      <c r="AW167" s="233" t="s">
        <v>29</v>
      </c>
      <c r="AX167" s="233" t="s">
        <v>73</v>
      </c>
      <c r="AY167" s="234" t="s">
        <v>122</v>
      </c>
    </row>
    <row r="168" spans="2:65" s="243" customFormat="1">
      <c r="B168" s="235"/>
      <c r="C168" s="236"/>
      <c r="D168" s="217" t="s">
        <v>131</v>
      </c>
      <c r="E168" s="237" t="s">
        <v>1</v>
      </c>
      <c r="F168" s="238" t="s">
        <v>134</v>
      </c>
      <c r="G168" s="236"/>
      <c r="H168" s="239">
        <v>77</v>
      </c>
      <c r="I168" s="385"/>
      <c r="J168" s="236"/>
      <c r="K168" s="236"/>
      <c r="L168" s="101"/>
      <c r="M168" s="240"/>
      <c r="N168" s="241"/>
      <c r="O168" s="241"/>
      <c r="P168" s="241"/>
      <c r="Q168" s="241"/>
      <c r="R168" s="241"/>
      <c r="S168" s="241"/>
      <c r="T168" s="242"/>
      <c r="AT168" s="244" t="s">
        <v>131</v>
      </c>
      <c r="AU168" s="244" t="s">
        <v>80</v>
      </c>
      <c r="AV168" s="243" t="s">
        <v>129</v>
      </c>
      <c r="AW168" s="243" t="s">
        <v>29</v>
      </c>
      <c r="AX168" s="243" t="s">
        <v>78</v>
      </c>
      <c r="AY168" s="244" t="s">
        <v>122</v>
      </c>
    </row>
    <row r="169" spans="2:65" s="119" customFormat="1" ht="24" customHeight="1">
      <c r="B169" s="147"/>
      <c r="C169" s="102" t="s">
        <v>172</v>
      </c>
      <c r="D169" s="102" t="s">
        <v>124</v>
      </c>
      <c r="E169" s="103" t="s">
        <v>673</v>
      </c>
      <c r="F169" s="104" t="s">
        <v>674</v>
      </c>
      <c r="G169" s="105" t="s">
        <v>187</v>
      </c>
      <c r="H169" s="106">
        <v>0.16200000000000001</v>
      </c>
      <c r="I169" s="282"/>
      <c r="J169" s="107">
        <f>ROUND(I169*H169,2)</f>
        <v>0</v>
      </c>
      <c r="K169" s="104" t="s">
        <v>128</v>
      </c>
      <c r="L169" s="98"/>
      <c r="M169" s="209" t="s">
        <v>1</v>
      </c>
      <c r="N169" s="210" t="s">
        <v>38</v>
      </c>
      <c r="O169" s="211">
        <v>8.3000000000000004E-2</v>
      </c>
      <c r="P169" s="211">
        <f>O169*H169</f>
        <v>1.3446000000000001E-2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AR169" s="213" t="s">
        <v>129</v>
      </c>
      <c r="AT169" s="213" t="s">
        <v>124</v>
      </c>
      <c r="AU169" s="213" t="s">
        <v>80</v>
      </c>
      <c r="AY169" s="112" t="s">
        <v>122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12" t="s">
        <v>78</v>
      </c>
      <c r="BK169" s="214">
        <f>ROUND(I169*H169,2)</f>
        <v>0</v>
      </c>
      <c r="BL169" s="112" t="s">
        <v>129</v>
      </c>
      <c r="BM169" s="213" t="s">
        <v>402</v>
      </c>
    </row>
    <row r="170" spans="2:65" s="223" customFormat="1">
      <c r="B170" s="215"/>
      <c r="C170" s="216"/>
      <c r="D170" s="217" t="s">
        <v>131</v>
      </c>
      <c r="E170" s="218" t="s">
        <v>1</v>
      </c>
      <c r="F170" s="219" t="s">
        <v>403</v>
      </c>
      <c r="G170" s="216"/>
      <c r="H170" s="218" t="s">
        <v>1</v>
      </c>
      <c r="I170" s="383"/>
      <c r="J170" s="216"/>
      <c r="K170" s="216"/>
      <c r="L170" s="99"/>
      <c r="M170" s="220"/>
      <c r="N170" s="221"/>
      <c r="O170" s="221"/>
      <c r="P170" s="221"/>
      <c r="Q170" s="221"/>
      <c r="R170" s="221"/>
      <c r="S170" s="221"/>
      <c r="T170" s="222"/>
      <c r="AT170" s="224" t="s">
        <v>131</v>
      </c>
      <c r="AU170" s="224" t="s">
        <v>80</v>
      </c>
      <c r="AV170" s="223" t="s">
        <v>78</v>
      </c>
      <c r="AW170" s="223" t="s">
        <v>29</v>
      </c>
      <c r="AX170" s="223" t="s">
        <v>73</v>
      </c>
      <c r="AY170" s="224" t="s">
        <v>122</v>
      </c>
    </row>
    <row r="171" spans="2:65" s="233" customFormat="1">
      <c r="B171" s="225"/>
      <c r="C171" s="226"/>
      <c r="D171" s="217" t="s">
        <v>131</v>
      </c>
      <c r="E171" s="227" t="s">
        <v>1</v>
      </c>
      <c r="F171" s="228" t="s">
        <v>404</v>
      </c>
      <c r="G171" s="226"/>
      <c r="H171" s="229">
        <v>0.16200000000000001</v>
      </c>
      <c r="I171" s="384"/>
      <c r="J171" s="226"/>
      <c r="K171" s="226"/>
      <c r="L171" s="100"/>
      <c r="M171" s="230"/>
      <c r="N171" s="231"/>
      <c r="O171" s="231"/>
      <c r="P171" s="231"/>
      <c r="Q171" s="231"/>
      <c r="R171" s="231"/>
      <c r="S171" s="231"/>
      <c r="T171" s="232"/>
      <c r="AT171" s="234" t="s">
        <v>131</v>
      </c>
      <c r="AU171" s="234" t="s">
        <v>80</v>
      </c>
      <c r="AV171" s="233" t="s">
        <v>80</v>
      </c>
      <c r="AW171" s="233" t="s">
        <v>29</v>
      </c>
      <c r="AX171" s="233" t="s">
        <v>73</v>
      </c>
      <c r="AY171" s="234" t="s">
        <v>122</v>
      </c>
    </row>
    <row r="172" spans="2:65" s="243" customFormat="1">
      <c r="B172" s="235"/>
      <c r="C172" s="236"/>
      <c r="D172" s="217" t="s">
        <v>131</v>
      </c>
      <c r="E172" s="237" t="s">
        <v>1</v>
      </c>
      <c r="F172" s="238" t="s">
        <v>134</v>
      </c>
      <c r="G172" s="236"/>
      <c r="H172" s="239">
        <v>0.16200000000000001</v>
      </c>
      <c r="I172" s="385"/>
      <c r="J172" s="236"/>
      <c r="K172" s="236"/>
      <c r="L172" s="101"/>
      <c r="M172" s="240"/>
      <c r="N172" s="241"/>
      <c r="O172" s="241"/>
      <c r="P172" s="241"/>
      <c r="Q172" s="241"/>
      <c r="R172" s="241"/>
      <c r="S172" s="241"/>
      <c r="T172" s="242"/>
      <c r="AT172" s="244" t="s">
        <v>131</v>
      </c>
      <c r="AU172" s="244" t="s">
        <v>80</v>
      </c>
      <c r="AV172" s="243" t="s">
        <v>129</v>
      </c>
      <c r="AW172" s="243" t="s">
        <v>29</v>
      </c>
      <c r="AX172" s="243" t="s">
        <v>78</v>
      </c>
      <c r="AY172" s="244" t="s">
        <v>122</v>
      </c>
    </row>
    <row r="173" spans="2:65" s="119" customFormat="1" ht="24" customHeight="1">
      <c r="B173" s="147"/>
      <c r="C173" s="102" t="s">
        <v>179</v>
      </c>
      <c r="D173" s="102" t="s">
        <v>124</v>
      </c>
      <c r="E173" s="103" t="s">
        <v>673</v>
      </c>
      <c r="F173" s="104" t="s">
        <v>674</v>
      </c>
      <c r="G173" s="105" t="s">
        <v>187</v>
      </c>
      <c r="H173" s="106">
        <v>76.22</v>
      </c>
      <c r="I173" s="282"/>
      <c r="J173" s="107">
        <f>ROUND(I173*H173,2)</f>
        <v>0</v>
      </c>
      <c r="K173" s="104" t="s">
        <v>128</v>
      </c>
      <c r="L173" s="98"/>
      <c r="M173" s="209" t="s">
        <v>1</v>
      </c>
      <c r="N173" s="210" t="s">
        <v>38</v>
      </c>
      <c r="O173" s="211">
        <v>8.3000000000000004E-2</v>
      </c>
      <c r="P173" s="211">
        <f>O173*H173</f>
        <v>6.3262600000000004</v>
      </c>
      <c r="Q173" s="211">
        <v>0</v>
      </c>
      <c r="R173" s="211">
        <f>Q173*H173</f>
        <v>0</v>
      </c>
      <c r="S173" s="211">
        <v>0</v>
      </c>
      <c r="T173" s="212">
        <f>S173*H173</f>
        <v>0</v>
      </c>
      <c r="AR173" s="213" t="s">
        <v>129</v>
      </c>
      <c r="AT173" s="213" t="s">
        <v>124</v>
      </c>
      <c r="AU173" s="213" t="s">
        <v>80</v>
      </c>
      <c r="AY173" s="112" t="s">
        <v>122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12" t="s">
        <v>78</v>
      </c>
      <c r="BK173" s="214">
        <f>ROUND(I173*H173,2)</f>
        <v>0</v>
      </c>
      <c r="BL173" s="112" t="s">
        <v>129</v>
      </c>
      <c r="BM173" s="213" t="s">
        <v>405</v>
      </c>
    </row>
    <row r="174" spans="2:65" s="223" customFormat="1">
      <c r="B174" s="215"/>
      <c r="C174" s="216"/>
      <c r="D174" s="217" t="s">
        <v>131</v>
      </c>
      <c r="E174" s="218" t="s">
        <v>1</v>
      </c>
      <c r="F174" s="219" t="s">
        <v>287</v>
      </c>
      <c r="G174" s="216"/>
      <c r="H174" s="218" t="s">
        <v>1</v>
      </c>
      <c r="I174" s="383"/>
      <c r="J174" s="216"/>
      <c r="K174" s="216"/>
      <c r="L174" s="99"/>
      <c r="M174" s="220"/>
      <c r="N174" s="221"/>
      <c r="O174" s="221"/>
      <c r="P174" s="221"/>
      <c r="Q174" s="221"/>
      <c r="R174" s="221"/>
      <c r="S174" s="221"/>
      <c r="T174" s="222"/>
      <c r="AT174" s="224" t="s">
        <v>131</v>
      </c>
      <c r="AU174" s="224" t="s">
        <v>80</v>
      </c>
      <c r="AV174" s="223" t="s">
        <v>78</v>
      </c>
      <c r="AW174" s="223" t="s">
        <v>29</v>
      </c>
      <c r="AX174" s="223" t="s">
        <v>73</v>
      </c>
      <c r="AY174" s="224" t="s">
        <v>122</v>
      </c>
    </row>
    <row r="175" spans="2:65" s="233" customFormat="1">
      <c r="B175" s="225"/>
      <c r="C175" s="226"/>
      <c r="D175" s="217" t="s">
        <v>131</v>
      </c>
      <c r="E175" s="227" t="s">
        <v>1</v>
      </c>
      <c r="F175" s="228" t="s">
        <v>406</v>
      </c>
      <c r="G175" s="226"/>
      <c r="H175" s="229">
        <v>76.22</v>
      </c>
      <c r="I175" s="384"/>
      <c r="J175" s="226"/>
      <c r="K175" s="226"/>
      <c r="L175" s="100"/>
      <c r="M175" s="230"/>
      <c r="N175" s="231"/>
      <c r="O175" s="231"/>
      <c r="P175" s="231"/>
      <c r="Q175" s="231"/>
      <c r="R175" s="231"/>
      <c r="S175" s="231"/>
      <c r="T175" s="232"/>
      <c r="AT175" s="234" t="s">
        <v>131</v>
      </c>
      <c r="AU175" s="234" t="s">
        <v>80</v>
      </c>
      <c r="AV175" s="233" t="s">
        <v>80</v>
      </c>
      <c r="AW175" s="233" t="s">
        <v>29</v>
      </c>
      <c r="AX175" s="233" t="s">
        <v>73</v>
      </c>
      <c r="AY175" s="234" t="s">
        <v>122</v>
      </c>
    </row>
    <row r="176" spans="2:65" s="243" customFormat="1">
      <c r="B176" s="235"/>
      <c r="C176" s="236"/>
      <c r="D176" s="217" t="s">
        <v>131</v>
      </c>
      <c r="E176" s="237" t="s">
        <v>1</v>
      </c>
      <c r="F176" s="238" t="s">
        <v>134</v>
      </c>
      <c r="G176" s="236"/>
      <c r="H176" s="239">
        <v>76.22</v>
      </c>
      <c r="I176" s="385"/>
      <c r="J176" s="236"/>
      <c r="K176" s="236"/>
      <c r="L176" s="101"/>
      <c r="M176" s="240"/>
      <c r="N176" s="241"/>
      <c r="O176" s="241"/>
      <c r="P176" s="241"/>
      <c r="Q176" s="241"/>
      <c r="R176" s="241"/>
      <c r="S176" s="241"/>
      <c r="T176" s="242"/>
      <c r="AT176" s="244" t="s">
        <v>131</v>
      </c>
      <c r="AU176" s="244" t="s">
        <v>80</v>
      </c>
      <c r="AV176" s="243" t="s">
        <v>129</v>
      </c>
      <c r="AW176" s="243" t="s">
        <v>29</v>
      </c>
      <c r="AX176" s="243" t="s">
        <v>78</v>
      </c>
      <c r="AY176" s="244" t="s">
        <v>122</v>
      </c>
    </row>
    <row r="177" spans="2:65" s="119" customFormat="1" ht="16.5" customHeight="1">
      <c r="B177" s="147"/>
      <c r="C177" s="102" t="s">
        <v>207</v>
      </c>
      <c r="D177" s="102" t="s">
        <v>124</v>
      </c>
      <c r="E177" s="103" t="s">
        <v>407</v>
      </c>
      <c r="F177" s="104" t="s">
        <v>408</v>
      </c>
      <c r="G177" s="105" t="s">
        <v>187</v>
      </c>
      <c r="H177" s="106">
        <v>77</v>
      </c>
      <c r="I177" s="282"/>
      <c r="J177" s="107">
        <f>ROUND(I177*H177,2)</f>
        <v>0</v>
      </c>
      <c r="K177" s="104" t="s">
        <v>128</v>
      </c>
      <c r="L177" s="98"/>
      <c r="M177" s="209" t="s">
        <v>1</v>
      </c>
      <c r="N177" s="210" t="s">
        <v>38</v>
      </c>
      <c r="O177" s="211">
        <v>0.65200000000000002</v>
      </c>
      <c r="P177" s="211">
        <f>O177*H177</f>
        <v>50.204000000000001</v>
      </c>
      <c r="Q177" s="211">
        <v>0</v>
      </c>
      <c r="R177" s="211">
        <f>Q177*H177</f>
        <v>0</v>
      </c>
      <c r="S177" s="211">
        <v>0</v>
      </c>
      <c r="T177" s="212">
        <f>S177*H177</f>
        <v>0</v>
      </c>
      <c r="AR177" s="213" t="s">
        <v>129</v>
      </c>
      <c r="AT177" s="213" t="s">
        <v>124</v>
      </c>
      <c r="AU177" s="213" t="s">
        <v>80</v>
      </c>
      <c r="AY177" s="112" t="s">
        <v>122</v>
      </c>
      <c r="BE177" s="214">
        <f>IF(N177="základní",J177,0)</f>
        <v>0</v>
      </c>
      <c r="BF177" s="214">
        <f>IF(N177="snížená",J177,0)</f>
        <v>0</v>
      </c>
      <c r="BG177" s="214">
        <f>IF(N177="zákl. přenesená",J177,0)</f>
        <v>0</v>
      </c>
      <c r="BH177" s="214">
        <f>IF(N177="sníž. přenesená",J177,0)</f>
        <v>0</v>
      </c>
      <c r="BI177" s="214">
        <f>IF(N177="nulová",J177,0)</f>
        <v>0</v>
      </c>
      <c r="BJ177" s="112" t="s">
        <v>78</v>
      </c>
      <c r="BK177" s="214">
        <f>ROUND(I177*H177,2)</f>
        <v>0</v>
      </c>
      <c r="BL177" s="112" t="s">
        <v>129</v>
      </c>
      <c r="BM177" s="213" t="s">
        <v>409</v>
      </c>
    </row>
    <row r="178" spans="2:65" s="223" customFormat="1">
      <c r="B178" s="215"/>
      <c r="C178" s="216"/>
      <c r="D178" s="217" t="s">
        <v>131</v>
      </c>
      <c r="E178" s="218" t="s">
        <v>1</v>
      </c>
      <c r="F178" s="219" t="s">
        <v>410</v>
      </c>
      <c r="G178" s="216"/>
      <c r="H178" s="218" t="s">
        <v>1</v>
      </c>
      <c r="I178" s="383"/>
      <c r="J178" s="216"/>
      <c r="K178" s="216"/>
      <c r="L178" s="99"/>
      <c r="M178" s="220"/>
      <c r="N178" s="221"/>
      <c r="O178" s="221"/>
      <c r="P178" s="221"/>
      <c r="Q178" s="221"/>
      <c r="R178" s="221"/>
      <c r="S178" s="221"/>
      <c r="T178" s="222"/>
      <c r="AT178" s="224" t="s">
        <v>131</v>
      </c>
      <c r="AU178" s="224" t="s">
        <v>80</v>
      </c>
      <c r="AV178" s="223" t="s">
        <v>78</v>
      </c>
      <c r="AW178" s="223" t="s">
        <v>29</v>
      </c>
      <c r="AX178" s="223" t="s">
        <v>73</v>
      </c>
      <c r="AY178" s="224" t="s">
        <v>122</v>
      </c>
    </row>
    <row r="179" spans="2:65" s="233" customFormat="1">
      <c r="B179" s="225"/>
      <c r="C179" s="226"/>
      <c r="D179" s="217" t="s">
        <v>131</v>
      </c>
      <c r="E179" s="227" t="s">
        <v>1</v>
      </c>
      <c r="F179" s="228" t="s">
        <v>401</v>
      </c>
      <c r="G179" s="226"/>
      <c r="H179" s="229">
        <v>77</v>
      </c>
      <c r="I179" s="384"/>
      <c r="J179" s="226"/>
      <c r="K179" s="226"/>
      <c r="L179" s="100"/>
      <c r="M179" s="230"/>
      <c r="N179" s="231"/>
      <c r="O179" s="231"/>
      <c r="P179" s="231"/>
      <c r="Q179" s="231"/>
      <c r="R179" s="231"/>
      <c r="S179" s="231"/>
      <c r="T179" s="232"/>
      <c r="AT179" s="234" t="s">
        <v>131</v>
      </c>
      <c r="AU179" s="234" t="s">
        <v>80</v>
      </c>
      <c r="AV179" s="233" t="s">
        <v>80</v>
      </c>
      <c r="AW179" s="233" t="s">
        <v>29</v>
      </c>
      <c r="AX179" s="233" t="s">
        <v>73</v>
      </c>
      <c r="AY179" s="234" t="s">
        <v>122</v>
      </c>
    </row>
    <row r="180" spans="2:65" s="243" customFormat="1">
      <c r="B180" s="235"/>
      <c r="C180" s="236"/>
      <c r="D180" s="217" t="s">
        <v>131</v>
      </c>
      <c r="E180" s="237" t="s">
        <v>1</v>
      </c>
      <c r="F180" s="238" t="s">
        <v>134</v>
      </c>
      <c r="G180" s="236"/>
      <c r="H180" s="239">
        <v>77</v>
      </c>
      <c r="I180" s="385"/>
      <c r="J180" s="236"/>
      <c r="K180" s="236"/>
      <c r="L180" s="101"/>
      <c r="M180" s="240"/>
      <c r="N180" s="241"/>
      <c r="O180" s="241"/>
      <c r="P180" s="241"/>
      <c r="Q180" s="241"/>
      <c r="R180" s="241"/>
      <c r="S180" s="241"/>
      <c r="T180" s="242"/>
      <c r="AT180" s="244" t="s">
        <v>131</v>
      </c>
      <c r="AU180" s="244" t="s">
        <v>80</v>
      </c>
      <c r="AV180" s="243" t="s">
        <v>129</v>
      </c>
      <c r="AW180" s="243" t="s">
        <v>29</v>
      </c>
      <c r="AX180" s="243" t="s">
        <v>78</v>
      </c>
      <c r="AY180" s="244" t="s">
        <v>122</v>
      </c>
    </row>
    <row r="181" spans="2:65" s="119" customFormat="1" ht="16.5" customHeight="1">
      <c r="B181" s="147"/>
      <c r="C181" s="102" t="s">
        <v>214</v>
      </c>
      <c r="D181" s="102" t="s">
        <v>124</v>
      </c>
      <c r="E181" s="103" t="s">
        <v>407</v>
      </c>
      <c r="F181" s="104" t="s">
        <v>408</v>
      </c>
      <c r="G181" s="105" t="s">
        <v>187</v>
      </c>
      <c r="H181" s="106">
        <v>0.16200000000000001</v>
      </c>
      <c r="I181" s="282"/>
      <c r="J181" s="107">
        <f>ROUND(I181*H181,2)</f>
        <v>0</v>
      </c>
      <c r="K181" s="104" t="s">
        <v>128</v>
      </c>
      <c r="L181" s="98"/>
      <c r="M181" s="209" t="s">
        <v>1</v>
      </c>
      <c r="N181" s="210" t="s">
        <v>38</v>
      </c>
      <c r="O181" s="211">
        <v>0.65200000000000002</v>
      </c>
      <c r="P181" s="211">
        <f>O181*H181</f>
        <v>0.10562400000000001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AR181" s="213" t="s">
        <v>129</v>
      </c>
      <c r="AT181" s="213" t="s">
        <v>124</v>
      </c>
      <c r="AU181" s="213" t="s">
        <v>80</v>
      </c>
      <c r="AY181" s="112" t="s">
        <v>122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12" t="s">
        <v>78</v>
      </c>
      <c r="BK181" s="214">
        <f>ROUND(I181*H181,2)</f>
        <v>0</v>
      </c>
      <c r="BL181" s="112" t="s">
        <v>129</v>
      </c>
      <c r="BM181" s="213" t="s">
        <v>411</v>
      </c>
    </row>
    <row r="182" spans="2:65" s="223" customFormat="1">
      <c r="B182" s="215"/>
      <c r="C182" s="216"/>
      <c r="D182" s="217" t="s">
        <v>131</v>
      </c>
      <c r="E182" s="218" t="s">
        <v>1</v>
      </c>
      <c r="F182" s="219" t="s">
        <v>412</v>
      </c>
      <c r="G182" s="216"/>
      <c r="H182" s="218" t="s">
        <v>1</v>
      </c>
      <c r="I182" s="383"/>
      <c r="J182" s="216"/>
      <c r="K182" s="216"/>
      <c r="L182" s="99"/>
      <c r="M182" s="220"/>
      <c r="N182" s="221"/>
      <c r="O182" s="221"/>
      <c r="P182" s="221"/>
      <c r="Q182" s="221"/>
      <c r="R182" s="221"/>
      <c r="S182" s="221"/>
      <c r="T182" s="222"/>
      <c r="AT182" s="224" t="s">
        <v>131</v>
      </c>
      <c r="AU182" s="224" t="s">
        <v>80</v>
      </c>
      <c r="AV182" s="223" t="s">
        <v>78</v>
      </c>
      <c r="AW182" s="223" t="s">
        <v>29</v>
      </c>
      <c r="AX182" s="223" t="s">
        <v>73</v>
      </c>
      <c r="AY182" s="224" t="s">
        <v>122</v>
      </c>
    </row>
    <row r="183" spans="2:65" s="233" customFormat="1">
      <c r="B183" s="225"/>
      <c r="C183" s="226"/>
      <c r="D183" s="217" t="s">
        <v>131</v>
      </c>
      <c r="E183" s="227" t="s">
        <v>1</v>
      </c>
      <c r="F183" s="228" t="s">
        <v>404</v>
      </c>
      <c r="G183" s="226"/>
      <c r="H183" s="229">
        <v>0.16200000000000001</v>
      </c>
      <c r="I183" s="384"/>
      <c r="J183" s="226"/>
      <c r="K183" s="226"/>
      <c r="L183" s="100"/>
      <c r="M183" s="230"/>
      <c r="N183" s="231"/>
      <c r="O183" s="231"/>
      <c r="P183" s="231"/>
      <c r="Q183" s="231"/>
      <c r="R183" s="231"/>
      <c r="S183" s="231"/>
      <c r="T183" s="232"/>
      <c r="AT183" s="234" t="s">
        <v>131</v>
      </c>
      <c r="AU183" s="234" t="s">
        <v>80</v>
      </c>
      <c r="AV183" s="233" t="s">
        <v>80</v>
      </c>
      <c r="AW183" s="233" t="s">
        <v>29</v>
      </c>
      <c r="AX183" s="233" t="s">
        <v>73</v>
      </c>
      <c r="AY183" s="234" t="s">
        <v>122</v>
      </c>
    </row>
    <row r="184" spans="2:65" s="243" customFormat="1">
      <c r="B184" s="235"/>
      <c r="C184" s="236"/>
      <c r="D184" s="217" t="s">
        <v>131</v>
      </c>
      <c r="E184" s="237" t="s">
        <v>1</v>
      </c>
      <c r="F184" s="238" t="s">
        <v>134</v>
      </c>
      <c r="G184" s="236"/>
      <c r="H184" s="239">
        <v>0.16200000000000001</v>
      </c>
      <c r="I184" s="385"/>
      <c r="J184" s="236"/>
      <c r="K184" s="236"/>
      <c r="L184" s="101"/>
      <c r="M184" s="240"/>
      <c r="N184" s="241"/>
      <c r="O184" s="241"/>
      <c r="P184" s="241"/>
      <c r="Q184" s="241"/>
      <c r="R184" s="241"/>
      <c r="S184" s="241"/>
      <c r="T184" s="242"/>
      <c r="AT184" s="244" t="s">
        <v>131</v>
      </c>
      <c r="AU184" s="244" t="s">
        <v>80</v>
      </c>
      <c r="AV184" s="243" t="s">
        <v>129</v>
      </c>
      <c r="AW184" s="243" t="s">
        <v>29</v>
      </c>
      <c r="AX184" s="243" t="s">
        <v>78</v>
      </c>
      <c r="AY184" s="244" t="s">
        <v>122</v>
      </c>
    </row>
    <row r="185" spans="2:65" s="119" customFormat="1" ht="24" customHeight="1">
      <c r="B185" s="147"/>
      <c r="C185" s="102" t="s">
        <v>221</v>
      </c>
      <c r="D185" s="102" t="s">
        <v>124</v>
      </c>
      <c r="E185" s="103" t="s">
        <v>306</v>
      </c>
      <c r="F185" s="104" t="s">
        <v>307</v>
      </c>
      <c r="G185" s="105" t="s">
        <v>187</v>
      </c>
      <c r="H185" s="106">
        <v>77</v>
      </c>
      <c r="I185" s="282"/>
      <c r="J185" s="107">
        <f>ROUND(I185*H185,2)</f>
        <v>0</v>
      </c>
      <c r="K185" s="104" t="s">
        <v>128</v>
      </c>
      <c r="L185" s="98"/>
      <c r="M185" s="209" t="s">
        <v>1</v>
      </c>
      <c r="N185" s="210" t="s">
        <v>38</v>
      </c>
      <c r="O185" s="211">
        <v>5.3999999999999999E-2</v>
      </c>
      <c r="P185" s="211">
        <f>O185*H185</f>
        <v>4.1580000000000004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AR185" s="213" t="s">
        <v>129</v>
      </c>
      <c r="AT185" s="213" t="s">
        <v>124</v>
      </c>
      <c r="AU185" s="213" t="s">
        <v>80</v>
      </c>
      <c r="AY185" s="112" t="s">
        <v>122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12" t="s">
        <v>78</v>
      </c>
      <c r="BK185" s="214">
        <f>ROUND(I185*H185,2)</f>
        <v>0</v>
      </c>
      <c r="BL185" s="112" t="s">
        <v>129</v>
      </c>
      <c r="BM185" s="213" t="s">
        <v>413</v>
      </c>
    </row>
    <row r="186" spans="2:65" s="223" customFormat="1">
      <c r="B186" s="215"/>
      <c r="C186" s="216"/>
      <c r="D186" s="217" t="s">
        <v>131</v>
      </c>
      <c r="E186" s="218" t="s">
        <v>1</v>
      </c>
      <c r="F186" s="219" t="s">
        <v>309</v>
      </c>
      <c r="G186" s="216"/>
      <c r="H186" s="218" t="s">
        <v>1</v>
      </c>
      <c r="I186" s="383"/>
      <c r="J186" s="216"/>
      <c r="K186" s="216"/>
      <c r="L186" s="99"/>
      <c r="M186" s="220"/>
      <c r="N186" s="221"/>
      <c r="O186" s="221"/>
      <c r="P186" s="221"/>
      <c r="Q186" s="221"/>
      <c r="R186" s="221"/>
      <c r="S186" s="221"/>
      <c r="T186" s="222"/>
      <c r="AT186" s="224" t="s">
        <v>131</v>
      </c>
      <c r="AU186" s="224" t="s">
        <v>80</v>
      </c>
      <c r="AV186" s="223" t="s">
        <v>78</v>
      </c>
      <c r="AW186" s="223" t="s">
        <v>29</v>
      </c>
      <c r="AX186" s="223" t="s">
        <v>73</v>
      </c>
      <c r="AY186" s="224" t="s">
        <v>122</v>
      </c>
    </row>
    <row r="187" spans="2:65" s="233" customFormat="1">
      <c r="B187" s="225"/>
      <c r="C187" s="226"/>
      <c r="D187" s="217" t="s">
        <v>131</v>
      </c>
      <c r="E187" s="227" t="s">
        <v>1</v>
      </c>
      <c r="F187" s="228" t="s">
        <v>401</v>
      </c>
      <c r="G187" s="226"/>
      <c r="H187" s="229">
        <v>77</v>
      </c>
      <c r="I187" s="384"/>
      <c r="J187" s="226"/>
      <c r="K187" s="226"/>
      <c r="L187" s="100"/>
      <c r="M187" s="230"/>
      <c r="N187" s="231"/>
      <c r="O187" s="231"/>
      <c r="P187" s="231"/>
      <c r="Q187" s="231"/>
      <c r="R187" s="231"/>
      <c r="S187" s="231"/>
      <c r="T187" s="232"/>
      <c r="AT187" s="234" t="s">
        <v>131</v>
      </c>
      <c r="AU187" s="234" t="s">
        <v>80</v>
      </c>
      <c r="AV187" s="233" t="s">
        <v>80</v>
      </c>
      <c r="AW187" s="233" t="s">
        <v>29</v>
      </c>
      <c r="AX187" s="233" t="s">
        <v>73</v>
      </c>
      <c r="AY187" s="234" t="s">
        <v>122</v>
      </c>
    </row>
    <row r="188" spans="2:65" s="243" customFormat="1">
      <c r="B188" s="235"/>
      <c r="C188" s="236"/>
      <c r="D188" s="217" t="s">
        <v>131</v>
      </c>
      <c r="E188" s="237" t="s">
        <v>1</v>
      </c>
      <c r="F188" s="238" t="s">
        <v>134</v>
      </c>
      <c r="G188" s="236"/>
      <c r="H188" s="239">
        <v>77</v>
      </c>
      <c r="I188" s="385"/>
      <c r="J188" s="236"/>
      <c r="K188" s="236"/>
      <c r="L188" s="101"/>
      <c r="M188" s="240"/>
      <c r="N188" s="241"/>
      <c r="O188" s="241"/>
      <c r="P188" s="241"/>
      <c r="Q188" s="241"/>
      <c r="R188" s="241"/>
      <c r="S188" s="241"/>
      <c r="T188" s="242"/>
      <c r="AT188" s="244" t="s">
        <v>131</v>
      </c>
      <c r="AU188" s="244" t="s">
        <v>80</v>
      </c>
      <c r="AV188" s="243" t="s">
        <v>129</v>
      </c>
      <c r="AW188" s="243" t="s">
        <v>29</v>
      </c>
      <c r="AX188" s="243" t="s">
        <v>78</v>
      </c>
      <c r="AY188" s="244" t="s">
        <v>122</v>
      </c>
    </row>
    <row r="189" spans="2:65" s="119" customFormat="1" ht="16.5" customHeight="1">
      <c r="B189" s="147"/>
      <c r="C189" s="248" t="s">
        <v>225</v>
      </c>
      <c r="D189" s="248" t="s">
        <v>310</v>
      </c>
      <c r="E189" s="249" t="s">
        <v>414</v>
      </c>
      <c r="F189" s="250" t="s">
        <v>415</v>
      </c>
      <c r="G189" s="251" t="s">
        <v>187</v>
      </c>
      <c r="H189" s="252">
        <v>77</v>
      </c>
      <c r="I189" s="288"/>
      <c r="J189" s="253">
        <f>ROUND(I189*H189,2)</f>
        <v>0</v>
      </c>
      <c r="K189" s="250" t="s">
        <v>1</v>
      </c>
      <c r="L189" s="254"/>
      <c r="M189" s="255" t="s">
        <v>1</v>
      </c>
      <c r="N189" s="256" t="s">
        <v>38</v>
      </c>
      <c r="O189" s="211">
        <v>0</v>
      </c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AR189" s="213" t="s">
        <v>158</v>
      </c>
      <c r="AT189" s="213" t="s">
        <v>310</v>
      </c>
      <c r="AU189" s="213" t="s">
        <v>80</v>
      </c>
      <c r="AY189" s="112" t="s">
        <v>122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12" t="s">
        <v>78</v>
      </c>
      <c r="BK189" s="214">
        <f>ROUND(I189*H189,2)</f>
        <v>0</v>
      </c>
      <c r="BL189" s="112" t="s">
        <v>129</v>
      </c>
      <c r="BM189" s="213" t="s">
        <v>416</v>
      </c>
    </row>
    <row r="190" spans="2:65" s="223" customFormat="1">
      <c r="B190" s="215"/>
      <c r="C190" s="216"/>
      <c r="D190" s="217" t="s">
        <v>131</v>
      </c>
      <c r="E190" s="218" t="s">
        <v>1</v>
      </c>
      <c r="F190" s="219" t="s">
        <v>417</v>
      </c>
      <c r="G190" s="216"/>
      <c r="H190" s="218" t="s">
        <v>1</v>
      </c>
      <c r="I190" s="383"/>
      <c r="J190" s="216"/>
      <c r="K190" s="216"/>
      <c r="L190" s="99"/>
      <c r="M190" s="220"/>
      <c r="N190" s="221"/>
      <c r="O190" s="221"/>
      <c r="P190" s="221"/>
      <c r="Q190" s="221"/>
      <c r="R190" s="221"/>
      <c r="S190" s="221"/>
      <c r="T190" s="222"/>
      <c r="AT190" s="224" t="s">
        <v>131</v>
      </c>
      <c r="AU190" s="224" t="s">
        <v>80</v>
      </c>
      <c r="AV190" s="223" t="s">
        <v>78</v>
      </c>
      <c r="AW190" s="223" t="s">
        <v>29</v>
      </c>
      <c r="AX190" s="223" t="s">
        <v>73</v>
      </c>
      <c r="AY190" s="224" t="s">
        <v>122</v>
      </c>
    </row>
    <row r="191" spans="2:65" s="233" customFormat="1">
      <c r="B191" s="225"/>
      <c r="C191" s="226"/>
      <c r="D191" s="217" t="s">
        <v>131</v>
      </c>
      <c r="E191" s="227" t="s">
        <v>1</v>
      </c>
      <c r="F191" s="228" t="s">
        <v>401</v>
      </c>
      <c r="G191" s="226"/>
      <c r="H191" s="229">
        <v>77</v>
      </c>
      <c r="I191" s="384"/>
      <c r="J191" s="226"/>
      <c r="K191" s="226"/>
      <c r="L191" s="100"/>
      <c r="M191" s="230"/>
      <c r="N191" s="231"/>
      <c r="O191" s="231"/>
      <c r="P191" s="231"/>
      <c r="Q191" s="231"/>
      <c r="R191" s="231"/>
      <c r="S191" s="231"/>
      <c r="T191" s="232"/>
      <c r="AT191" s="234" t="s">
        <v>131</v>
      </c>
      <c r="AU191" s="234" t="s">
        <v>80</v>
      </c>
      <c r="AV191" s="233" t="s">
        <v>80</v>
      </c>
      <c r="AW191" s="233" t="s">
        <v>29</v>
      </c>
      <c r="AX191" s="233" t="s">
        <v>73</v>
      </c>
      <c r="AY191" s="234" t="s">
        <v>122</v>
      </c>
    </row>
    <row r="192" spans="2:65" s="243" customFormat="1">
      <c r="B192" s="235"/>
      <c r="C192" s="236"/>
      <c r="D192" s="217" t="s">
        <v>131</v>
      </c>
      <c r="E192" s="237" t="s">
        <v>1</v>
      </c>
      <c r="F192" s="238" t="s">
        <v>134</v>
      </c>
      <c r="G192" s="236"/>
      <c r="H192" s="239">
        <v>77</v>
      </c>
      <c r="I192" s="385"/>
      <c r="J192" s="236"/>
      <c r="K192" s="236"/>
      <c r="L192" s="101"/>
      <c r="M192" s="240"/>
      <c r="N192" s="241"/>
      <c r="O192" s="241"/>
      <c r="P192" s="241"/>
      <c r="Q192" s="241"/>
      <c r="R192" s="241"/>
      <c r="S192" s="241"/>
      <c r="T192" s="242"/>
      <c r="AT192" s="244" t="s">
        <v>131</v>
      </c>
      <c r="AU192" s="244" t="s">
        <v>80</v>
      </c>
      <c r="AV192" s="243" t="s">
        <v>129</v>
      </c>
      <c r="AW192" s="243" t="s">
        <v>29</v>
      </c>
      <c r="AX192" s="243" t="s">
        <v>78</v>
      </c>
      <c r="AY192" s="244" t="s">
        <v>122</v>
      </c>
    </row>
    <row r="193" spans="2:65" s="119" customFormat="1" ht="16.5" customHeight="1">
      <c r="B193" s="147"/>
      <c r="C193" s="102" t="s">
        <v>7</v>
      </c>
      <c r="D193" s="102" t="s">
        <v>124</v>
      </c>
      <c r="E193" s="103" t="s">
        <v>314</v>
      </c>
      <c r="F193" s="104" t="s">
        <v>315</v>
      </c>
      <c r="G193" s="105" t="s">
        <v>187</v>
      </c>
      <c r="H193" s="106">
        <v>3625</v>
      </c>
      <c r="I193" s="282"/>
      <c r="J193" s="107">
        <f>ROUND(I193*H193,2)</f>
        <v>0</v>
      </c>
      <c r="K193" s="104" t="s">
        <v>128</v>
      </c>
      <c r="L193" s="98"/>
      <c r="M193" s="209" t="s">
        <v>1</v>
      </c>
      <c r="N193" s="210" t="s">
        <v>38</v>
      </c>
      <c r="O193" s="211">
        <v>8.9999999999999993E-3</v>
      </c>
      <c r="P193" s="211">
        <f>O193*H193</f>
        <v>32.625</v>
      </c>
      <c r="Q193" s="211">
        <v>0</v>
      </c>
      <c r="R193" s="211">
        <f>Q193*H193</f>
        <v>0</v>
      </c>
      <c r="S193" s="211">
        <v>0</v>
      </c>
      <c r="T193" s="212">
        <f>S193*H193</f>
        <v>0</v>
      </c>
      <c r="AR193" s="213" t="s">
        <v>129</v>
      </c>
      <c r="AT193" s="213" t="s">
        <v>124</v>
      </c>
      <c r="AU193" s="213" t="s">
        <v>80</v>
      </c>
      <c r="AY193" s="112" t="s">
        <v>122</v>
      </c>
      <c r="BE193" s="214">
        <f>IF(N193="základní",J193,0)</f>
        <v>0</v>
      </c>
      <c r="BF193" s="214">
        <f>IF(N193="snížená",J193,0)</f>
        <v>0</v>
      </c>
      <c r="BG193" s="214">
        <f>IF(N193="zákl. přenesená",J193,0)</f>
        <v>0</v>
      </c>
      <c r="BH193" s="214">
        <f>IF(N193="sníž. přenesená",J193,0)</f>
        <v>0</v>
      </c>
      <c r="BI193" s="214">
        <f>IF(N193="nulová",J193,0)</f>
        <v>0</v>
      </c>
      <c r="BJ193" s="112" t="s">
        <v>78</v>
      </c>
      <c r="BK193" s="214">
        <f>ROUND(I193*H193,2)</f>
        <v>0</v>
      </c>
      <c r="BL193" s="112" t="s">
        <v>129</v>
      </c>
      <c r="BM193" s="213" t="s">
        <v>418</v>
      </c>
    </row>
    <row r="194" spans="2:65" s="223" customFormat="1">
      <c r="B194" s="215"/>
      <c r="C194" s="216"/>
      <c r="D194" s="217" t="s">
        <v>131</v>
      </c>
      <c r="E194" s="218" t="s">
        <v>1</v>
      </c>
      <c r="F194" s="219" t="s">
        <v>419</v>
      </c>
      <c r="G194" s="216"/>
      <c r="H194" s="218" t="s">
        <v>1</v>
      </c>
      <c r="I194" s="383"/>
      <c r="J194" s="216"/>
      <c r="K194" s="216"/>
      <c r="L194" s="99"/>
      <c r="M194" s="220"/>
      <c r="N194" s="221"/>
      <c r="O194" s="221"/>
      <c r="P194" s="221"/>
      <c r="Q194" s="221"/>
      <c r="R194" s="221"/>
      <c r="S194" s="221"/>
      <c r="T194" s="222"/>
      <c r="AT194" s="224" t="s">
        <v>131</v>
      </c>
      <c r="AU194" s="224" t="s">
        <v>80</v>
      </c>
      <c r="AV194" s="223" t="s">
        <v>78</v>
      </c>
      <c r="AW194" s="223" t="s">
        <v>29</v>
      </c>
      <c r="AX194" s="223" t="s">
        <v>73</v>
      </c>
      <c r="AY194" s="224" t="s">
        <v>122</v>
      </c>
    </row>
    <row r="195" spans="2:65" s="233" customFormat="1">
      <c r="B195" s="225"/>
      <c r="C195" s="226"/>
      <c r="D195" s="217" t="s">
        <v>131</v>
      </c>
      <c r="E195" s="227" t="s">
        <v>1</v>
      </c>
      <c r="F195" s="228" t="s">
        <v>381</v>
      </c>
      <c r="G195" s="226"/>
      <c r="H195" s="229">
        <v>3625</v>
      </c>
      <c r="I195" s="384"/>
      <c r="J195" s="226"/>
      <c r="K195" s="226"/>
      <c r="L195" s="100"/>
      <c r="M195" s="230"/>
      <c r="N195" s="231"/>
      <c r="O195" s="231"/>
      <c r="P195" s="231"/>
      <c r="Q195" s="231"/>
      <c r="R195" s="231"/>
      <c r="S195" s="231"/>
      <c r="T195" s="232"/>
      <c r="AT195" s="234" t="s">
        <v>131</v>
      </c>
      <c r="AU195" s="234" t="s">
        <v>80</v>
      </c>
      <c r="AV195" s="233" t="s">
        <v>80</v>
      </c>
      <c r="AW195" s="233" t="s">
        <v>29</v>
      </c>
      <c r="AX195" s="233" t="s">
        <v>73</v>
      </c>
      <c r="AY195" s="234" t="s">
        <v>122</v>
      </c>
    </row>
    <row r="196" spans="2:65" s="243" customFormat="1">
      <c r="B196" s="235"/>
      <c r="C196" s="236"/>
      <c r="D196" s="217" t="s">
        <v>131</v>
      </c>
      <c r="E196" s="237" t="s">
        <v>1</v>
      </c>
      <c r="F196" s="238" t="s">
        <v>134</v>
      </c>
      <c r="G196" s="236"/>
      <c r="H196" s="239">
        <v>3625</v>
      </c>
      <c r="I196" s="385"/>
      <c r="J196" s="236"/>
      <c r="K196" s="236"/>
      <c r="L196" s="101"/>
      <c r="M196" s="240"/>
      <c r="N196" s="241"/>
      <c r="O196" s="241"/>
      <c r="P196" s="241"/>
      <c r="Q196" s="241"/>
      <c r="R196" s="241"/>
      <c r="S196" s="241"/>
      <c r="T196" s="242"/>
      <c r="AT196" s="244" t="s">
        <v>131</v>
      </c>
      <c r="AU196" s="244" t="s">
        <v>80</v>
      </c>
      <c r="AV196" s="243" t="s">
        <v>129</v>
      </c>
      <c r="AW196" s="243" t="s">
        <v>29</v>
      </c>
      <c r="AX196" s="243" t="s">
        <v>78</v>
      </c>
      <c r="AY196" s="244" t="s">
        <v>122</v>
      </c>
    </row>
    <row r="197" spans="2:65" s="119" customFormat="1" ht="16.5" customHeight="1">
      <c r="B197" s="147"/>
      <c r="C197" s="102" t="s">
        <v>226</v>
      </c>
      <c r="D197" s="102" t="s">
        <v>124</v>
      </c>
      <c r="E197" s="103" t="s">
        <v>314</v>
      </c>
      <c r="F197" s="104" t="s">
        <v>315</v>
      </c>
      <c r="G197" s="105" t="s">
        <v>187</v>
      </c>
      <c r="H197" s="106">
        <v>0.16200000000000001</v>
      </c>
      <c r="I197" s="282"/>
      <c r="J197" s="107">
        <f>ROUND(I197*H197,2)</f>
        <v>0</v>
      </c>
      <c r="K197" s="104" t="s">
        <v>128</v>
      </c>
      <c r="L197" s="98"/>
      <c r="M197" s="209" t="s">
        <v>1</v>
      </c>
      <c r="N197" s="210" t="s">
        <v>38</v>
      </c>
      <c r="O197" s="211">
        <v>8.9999999999999993E-3</v>
      </c>
      <c r="P197" s="211">
        <f>O197*H197</f>
        <v>1.4579999999999999E-3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AR197" s="213" t="s">
        <v>129</v>
      </c>
      <c r="AT197" s="213" t="s">
        <v>124</v>
      </c>
      <c r="AU197" s="213" t="s">
        <v>80</v>
      </c>
      <c r="AY197" s="112" t="s">
        <v>122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12" t="s">
        <v>78</v>
      </c>
      <c r="BK197" s="214">
        <f>ROUND(I197*H197,2)</f>
        <v>0</v>
      </c>
      <c r="BL197" s="112" t="s">
        <v>129</v>
      </c>
      <c r="BM197" s="213" t="s">
        <v>420</v>
      </c>
    </row>
    <row r="198" spans="2:65" s="223" customFormat="1">
      <c r="B198" s="215"/>
      <c r="C198" s="216"/>
      <c r="D198" s="217" t="s">
        <v>131</v>
      </c>
      <c r="E198" s="218" t="s">
        <v>1</v>
      </c>
      <c r="F198" s="219" t="s">
        <v>412</v>
      </c>
      <c r="G198" s="216"/>
      <c r="H198" s="218" t="s">
        <v>1</v>
      </c>
      <c r="I198" s="383"/>
      <c r="J198" s="216"/>
      <c r="K198" s="216"/>
      <c r="L198" s="99"/>
      <c r="M198" s="220"/>
      <c r="N198" s="221"/>
      <c r="O198" s="221"/>
      <c r="P198" s="221"/>
      <c r="Q198" s="221"/>
      <c r="R198" s="221"/>
      <c r="S198" s="221"/>
      <c r="T198" s="222"/>
      <c r="AT198" s="224" t="s">
        <v>131</v>
      </c>
      <c r="AU198" s="224" t="s">
        <v>80</v>
      </c>
      <c r="AV198" s="223" t="s">
        <v>78</v>
      </c>
      <c r="AW198" s="223" t="s">
        <v>29</v>
      </c>
      <c r="AX198" s="223" t="s">
        <v>73</v>
      </c>
      <c r="AY198" s="224" t="s">
        <v>122</v>
      </c>
    </row>
    <row r="199" spans="2:65" s="233" customFormat="1">
      <c r="B199" s="225"/>
      <c r="C199" s="226"/>
      <c r="D199" s="217" t="s">
        <v>131</v>
      </c>
      <c r="E199" s="227" t="s">
        <v>1</v>
      </c>
      <c r="F199" s="228" t="s">
        <v>404</v>
      </c>
      <c r="G199" s="226"/>
      <c r="H199" s="229">
        <v>0.16200000000000001</v>
      </c>
      <c r="I199" s="384"/>
      <c r="J199" s="226"/>
      <c r="K199" s="226"/>
      <c r="L199" s="100"/>
      <c r="M199" s="230"/>
      <c r="N199" s="231"/>
      <c r="O199" s="231"/>
      <c r="P199" s="231"/>
      <c r="Q199" s="231"/>
      <c r="R199" s="231"/>
      <c r="S199" s="231"/>
      <c r="T199" s="232"/>
      <c r="AT199" s="234" t="s">
        <v>131</v>
      </c>
      <c r="AU199" s="234" t="s">
        <v>80</v>
      </c>
      <c r="AV199" s="233" t="s">
        <v>80</v>
      </c>
      <c r="AW199" s="233" t="s">
        <v>29</v>
      </c>
      <c r="AX199" s="233" t="s">
        <v>73</v>
      </c>
      <c r="AY199" s="234" t="s">
        <v>122</v>
      </c>
    </row>
    <row r="200" spans="2:65" s="243" customFormat="1">
      <c r="B200" s="235"/>
      <c r="C200" s="236"/>
      <c r="D200" s="217" t="s">
        <v>131</v>
      </c>
      <c r="E200" s="237" t="s">
        <v>1</v>
      </c>
      <c r="F200" s="238" t="s">
        <v>134</v>
      </c>
      <c r="G200" s="236"/>
      <c r="H200" s="239">
        <v>0.16200000000000001</v>
      </c>
      <c r="I200" s="385"/>
      <c r="J200" s="236"/>
      <c r="K200" s="236"/>
      <c r="L200" s="101"/>
      <c r="M200" s="240"/>
      <c r="N200" s="241"/>
      <c r="O200" s="241"/>
      <c r="P200" s="241"/>
      <c r="Q200" s="241"/>
      <c r="R200" s="241"/>
      <c r="S200" s="241"/>
      <c r="T200" s="242"/>
      <c r="AT200" s="244" t="s">
        <v>131</v>
      </c>
      <c r="AU200" s="244" t="s">
        <v>80</v>
      </c>
      <c r="AV200" s="243" t="s">
        <v>129</v>
      </c>
      <c r="AW200" s="243" t="s">
        <v>29</v>
      </c>
      <c r="AX200" s="243" t="s">
        <v>78</v>
      </c>
      <c r="AY200" s="244" t="s">
        <v>122</v>
      </c>
    </row>
    <row r="201" spans="2:65" s="119" customFormat="1" ht="16.5" customHeight="1">
      <c r="B201" s="147"/>
      <c r="C201" s="102" t="s">
        <v>232</v>
      </c>
      <c r="D201" s="102" t="s">
        <v>124</v>
      </c>
      <c r="E201" s="103" t="s">
        <v>314</v>
      </c>
      <c r="F201" s="104" t="s">
        <v>315</v>
      </c>
      <c r="G201" s="105" t="s">
        <v>187</v>
      </c>
      <c r="H201" s="106">
        <v>76.22</v>
      </c>
      <c r="I201" s="282"/>
      <c r="J201" s="107">
        <f>ROUND(I201*H201,2)</f>
        <v>0</v>
      </c>
      <c r="K201" s="104" t="s">
        <v>128</v>
      </c>
      <c r="L201" s="98"/>
      <c r="M201" s="209" t="s">
        <v>1</v>
      </c>
      <c r="N201" s="210" t="s">
        <v>38</v>
      </c>
      <c r="O201" s="211">
        <v>8.9999999999999993E-3</v>
      </c>
      <c r="P201" s="211">
        <f>O201*H201</f>
        <v>0.68597999999999992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AR201" s="213" t="s">
        <v>129</v>
      </c>
      <c r="AT201" s="213" t="s">
        <v>124</v>
      </c>
      <c r="AU201" s="213" t="s">
        <v>80</v>
      </c>
      <c r="AY201" s="112" t="s">
        <v>122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12" t="s">
        <v>78</v>
      </c>
      <c r="BK201" s="214">
        <f>ROUND(I201*H201,2)</f>
        <v>0</v>
      </c>
      <c r="BL201" s="112" t="s">
        <v>129</v>
      </c>
      <c r="BM201" s="213" t="s">
        <v>421</v>
      </c>
    </row>
    <row r="202" spans="2:65" s="223" customFormat="1">
      <c r="B202" s="215"/>
      <c r="C202" s="216"/>
      <c r="D202" s="217" t="s">
        <v>131</v>
      </c>
      <c r="E202" s="218" t="s">
        <v>1</v>
      </c>
      <c r="F202" s="219" t="s">
        <v>287</v>
      </c>
      <c r="G202" s="216"/>
      <c r="H202" s="218" t="s">
        <v>1</v>
      </c>
      <c r="I202" s="383"/>
      <c r="J202" s="216"/>
      <c r="K202" s="216"/>
      <c r="L202" s="99"/>
      <c r="M202" s="220"/>
      <c r="N202" s="221"/>
      <c r="O202" s="221"/>
      <c r="P202" s="221"/>
      <c r="Q202" s="221"/>
      <c r="R202" s="221"/>
      <c r="S202" s="221"/>
      <c r="T202" s="222"/>
      <c r="AT202" s="224" t="s">
        <v>131</v>
      </c>
      <c r="AU202" s="224" t="s">
        <v>80</v>
      </c>
      <c r="AV202" s="223" t="s">
        <v>78</v>
      </c>
      <c r="AW202" s="223" t="s">
        <v>29</v>
      </c>
      <c r="AX202" s="223" t="s">
        <v>73</v>
      </c>
      <c r="AY202" s="224" t="s">
        <v>122</v>
      </c>
    </row>
    <row r="203" spans="2:65" s="233" customFormat="1">
      <c r="B203" s="225"/>
      <c r="C203" s="226"/>
      <c r="D203" s="217" t="s">
        <v>131</v>
      </c>
      <c r="E203" s="227" t="s">
        <v>1</v>
      </c>
      <c r="F203" s="228" t="s">
        <v>406</v>
      </c>
      <c r="G203" s="226"/>
      <c r="H203" s="229">
        <v>76.22</v>
      </c>
      <c r="I203" s="384"/>
      <c r="J203" s="226"/>
      <c r="K203" s="226"/>
      <c r="L203" s="100"/>
      <c r="M203" s="230"/>
      <c r="N203" s="231"/>
      <c r="O203" s="231"/>
      <c r="P203" s="231"/>
      <c r="Q203" s="231"/>
      <c r="R203" s="231"/>
      <c r="S203" s="231"/>
      <c r="T203" s="232"/>
      <c r="AT203" s="234" t="s">
        <v>131</v>
      </c>
      <c r="AU203" s="234" t="s">
        <v>80</v>
      </c>
      <c r="AV203" s="233" t="s">
        <v>80</v>
      </c>
      <c r="AW203" s="233" t="s">
        <v>29</v>
      </c>
      <c r="AX203" s="233" t="s">
        <v>73</v>
      </c>
      <c r="AY203" s="234" t="s">
        <v>122</v>
      </c>
    </row>
    <row r="204" spans="2:65" s="243" customFormat="1">
      <c r="B204" s="235"/>
      <c r="C204" s="236"/>
      <c r="D204" s="217" t="s">
        <v>131</v>
      </c>
      <c r="E204" s="237" t="s">
        <v>1</v>
      </c>
      <c r="F204" s="238" t="s">
        <v>134</v>
      </c>
      <c r="G204" s="236"/>
      <c r="H204" s="239">
        <v>76.22</v>
      </c>
      <c r="I204" s="385"/>
      <c r="J204" s="236"/>
      <c r="K204" s="236"/>
      <c r="L204" s="101"/>
      <c r="M204" s="240"/>
      <c r="N204" s="241"/>
      <c r="O204" s="241"/>
      <c r="P204" s="241"/>
      <c r="Q204" s="241"/>
      <c r="R204" s="241"/>
      <c r="S204" s="241"/>
      <c r="T204" s="242"/>
      <c r="AT204" s="244" t="s">
        <v>131</v>
      </c>
      <c r="AU204" s="244" t="s">
        <v>80</v>
      </c>
      <c r="AV204" s="243" t="s">
        <v>129</v>
      </c>
      <c r="AW204" s="243" t="s">
        <v>29</v>
      </c>
      <c r="AX204" s="243" t="s">
        <v>78</v>
      </c>
      <c r="AY204" s="244" t="s">
        <v>122</v>
      </c>
    </row>
    <row r="205" spans="2:65" s="119" customFormat="1" ht="47.25" customHeight="1">
      <c r="B205" s="147"/>
      <c r="C205" s="102" t="s">
        <v>233</v>
      </c>
      <c r="D205" s="102" t="s">
        <v>124</v>
      </c>
      <c r="E205" s="103" t="s">
        <v>318</v>
      </c>
      <c r="F205" s="104" t="s">
        <v>714</v>
      </c>
      <c r="G205" s="105" t="s">
        <v>217</v>
      </c>
      <c r="H205" s="106">
        <v>6525</v>
      </c>
      <c r="I205" s="282">
        <v>0</v>
      </c>
      <c r="J205" s="107">
        <f>ROUND(I205*H205,2)</f>
        <v>0</v>
      </c>
      <c r="K205" s="104" t="s">
        <v>128</v>
      </c>
      <c r="L205" s="98"/>
      <c r="M205" s="209" t="s">
        <v>1</v>
      </c>
      <c r="N205" s="210" t="s">
        <v>38</v>
      </c>
      <c r="O205" s="211">
        <v>0</v>
      </c>
      <c r="P205" s="211">
        <f>O205*H205</f>
        <v>0</v>
      </c>
      <c r="Q205" s="211">
        <v>0</v>
      </c>
      <c r="R205" s="211">
        <f>Q205*H205</f>
        <v>0</v>
      </c>
      <c r="S205" s="211">
        <v>0</v>
      </c>
      <c r="T205" s="212">
        <f>S205*H205</f>
        <v>0</v>
      </c>
      <c r="AR205" s="213" t="s">
        <v>129</v>
      </c>
      <c r="AT205" s="213" t="s">
        <v>124</v>
      </c>
      <c r="AU205" s="213" t="s">
        <v>80</v>
      </c>
      <c r="AY205" s="112" t="s">
        <v>122</v>
      </c>
      <c r="BE205" s="214">
        <f>IF(N205="základní",J205,0)</f>
        <v>0</v>
      </c>
      <c r="BF205" s="214">
        <f>IF(N205="snížená",J205,0)</f>
        <v>0</v>
      </c>
      <c r="BG205" s="214">
        <f>IF(N205="zákl. přenesená",J205,0)</f>
        <v>0</v>
      </c>
      <c r="BH205" s="214">
        <f>IF(N205="sníž. přenesená",J205,0)</f>
        <v>0</v>
      </c>
      <c r="BI205" s="214">
        <f>IF(N205="nulová",J205,0)</f>
        <v>0</v>
      </c>
      <c r="BJ205" s="112" t="s">
        <v>78</v>
      </c>
      <c r="BK205" s="214">
        <f>ROUND(I205*H205,2)</f>
        <v>0</v>
      </c>
      <c r="BL205" s="112" t="s">
        <v>129</v>
      </c>
      <c r="BM205" s="213" t="s">
        <v>422</v>
      </c>
    </row>
    <row r="206" spans="2:65" s="223" customFormat="1">
      <c r="B206" s="215"/>
      <c r="C206" s="216"/>
      <c r="D206" s="217" t="s">
        <v>131</v>
      </c>
      <c r="E206" s="218" t="s">
        <v>1</v>
      </c>
      <c r="F206" s="219" t="s">
        <v>265</v>
      </c>
      <c r="G206" s="216"/>
      <c r="H206" s="218" t="s">
        <v>1</v>
      </c>
      <c r="I206" s="383"/>
      <c r="J206" s="216"/>
      <c r="K206" s="216"/>
      <c r="L206" s="99"/>
      <c r="M206" s="220"/>
      <c r="N206" s="221"/>
      <c r="O206" s="221"/>
      <c r="P206" s="221"/>
      <c r="Q206" s="221"/>
      <c r="R206" s="221"/>
      <c r="S206" s="221"/>
      <c r="T206" s="222"/>
      <c r="AT206" s="224" t="s">
        <v>131</v>
      </c>
      <c r="AU206" s="224" t="s">
        <v>80</v>
      </c>
      <c r="AV206" s="223" t="s">
        <v>78</v>
      </c>
      <c r="AW206" s="223" t="s">
        <v>29</v>
      </c>
      <c r="AX206" s="223" t="s">
        <v>73</v>
      </c>
      <c r="AY206" s="224" t="s">
        <v>122</v>
      </c>
    </row>
    <row r="207" spans="2:65" s="233" customFormat="1">
      <c r="B207" s="225"/>
      <c r="C207" s="226"/>
      <c r="D207" s="217" t="s">
        <v>131</v>
      </c>
      <c r="E207" s="227" t="s">
        <v>1</v>
      </c>
      <c r="F207" s="228" t="s">
        <v>423</v>
      </c>
      <c r="G207" s="226"/>
      <c r="H207" s="229">
        <v>6525</v>
      </c>
      <c r="I207" s="384"/>
      <c r="J207" s="226"/>
      <c r="K207" s="226"/>
      <c r="L207" s="100"/>
      <c r="M207" s="230"/>
      <c r="N207" s="231"/>
      <c r="O207" s="231"/>
      <c r="P207" s="231"/>
      <c r="Q207" s="231"/>
      <c r="R207" s="231"/>
      <c r="S207" s="231"/>
      <c r="T207" s="232"/>
      <c r="AT207" s="234" t="s">
        <v>131</v>
      </c>
      <c r="AU207" s="234" t="s">
        <v>80</v>
      </c>
      <c r="AV207" s="233" t="s">
        <v>80</v>
      </c>
      <c r="AW207" s="233" t="s">
        <v>29</v>
      </c>
      <c r="AX207" s="233" t="s">
        <v>73</v>
      </c>
      <c r="AY207" s="234" t="s">
        <v>122</v>
      </c>
    </row>
    <row r="208" spans="2:65" s="243" customFormat="1">
      <c r="B208" s="235"/>
      <c r="C208" s="236"/>
      <c r="D208" s="217" t="s">
        <v>131</v>
      </c>
      <c r="E208" s="237" t="s">
        <v>1</v>
      </c>
      <c r="F208" s="238" t="s">
        <v>134</v>
      </c>
      <c r="G208" s="236"/>
      <c r="H208" s="239">
        <v>6525</v>
      </c>
      <c r="I208" s="385"/>
      <c r="J208" s="236"/>
      <c r="K208" s="236"/>
      <c r="L208" s="101"/>
      <c r="M208" s="240"/>
      <c r="N208" s="241"/>
      <c r="O208" s="241"/>
      <c r="P208" s="241"/>
      <c r="Q208" s="241"/>
      <c r="R208" s="241"/>
      <c r="S208" s="241"/>
      <c r="T208" s="242"/>
      <c r="AT208" s="244" t="s">
        <v>131</v>
      </c>
      <c r="AU208" s="244" t="s">
        <v>80</v>
      </c>
      <c r="AV208" s="243" t="s">
        <v>129</v>
      </c>
      <c r="AW208" s="243" t="s">
        <v>29</v>
      </c>
      <c r="AX208" s="243" t="s">
        <v>78</v>
      </c>
      <c r="AY208" s="244" t="s">
        <v>122</v>
      </c>
    </row>
    <row r="209" spans="2:65" s="119" customFormat="1" ht="38.25" customHeight="1">
      <c r="B209" s="147"/>
      <c r="C209" s="102" t="s">
        <v>237</v>
      </c>
      <c r="D209" s="102" t="s">
        <v>124</v>
      </c>
      <c r="E209" s="103" t="s">
        <v>318</v>
      </c>
      <c r="F209" s="104" t="s">
        <v>714</v>
      </c>
      <c r="G209" s="105" t="s">
        <v>217</v>
      </c>
      <c r="H209" s="106">
        <v>0.29199999999999998</v>
      </c>
      <c r="I209" s="282">
        <v>0</v>
      </c>
      <c r="J209" s="107">
        <f>ROUND(I209*H209,2)</f>
        <v>0</v>
      </c>
      <c r="K209" s="104" t="s">
        <v>128</v>
      </c>
      <c r="L209" s="98"/>
      <c r="M209" s="209" t="s">
        <v>1</v>
      </c>
      <c r="N209" s="210" t="s">
        <v>38</v>
      </c>
      <c r="O209" s="211">
        <v>0</v>
      </c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AR209" s="213" t="s">
        <v>129</v>
      </c>
      <c r="AT209" s="213" t="s">
        <v>124</v>
      </c>
      <c r="AU209" s="213" t="s">
        <v>80</v>
      </c>
      <c r="AY209" s="112" t="s">
        <v>122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12" t="s">
        <v>78</v>
      </c>
      <c r="BK209" s="214">
        <f>ROUND(I209*H209,2)</f>
        <v>0</v>
      </c>
      <c r="BL209" s="112" t="s">
        <v>129</v>
      </c>
      <c r="BM209" s="213" t="s">
        <v>424</v>
      </c>
    </row>
    <row r="210" spans="2:65" s="223" customFormat="1">
      <c r="B210" s="215"/>
      <c r="C210" s="216"/>
      <c r="D210" s="217" t="s">
        <v>131</v>
      </c>
      <c r="E210" s="218" t="s">
        <v>1</v>
      </c>
      <c r="F210" s="219" t="s">
        <v>412</v>
      </c>
      <c r="G210" s="216"/>
      <c r="H210" s="218" t="s">
        <v>1</v>
      </c>
      <c r="I210" s="383"/>
      <c r="J210" s="216"/>
      <c r="K210" s="216"/>
      <c r="L210" s="99"/>
      <c r="M210" s="220"/>
      <c r="N210" s="221"/>
      <c r="O210" s="221"/>
      <c r="P210" s="221"/>
      <c r="Q210" s="221"/>
      <c r="R210" s="221"/>
      <c r="S210" s="221"/>
      <c r="T210" s="222"/>
      <c r="AT210" s="224" t="s">
        <v>131</v>
      </c>
      <c r="AU210" s="224" t="s">
        <v>80</v>
      </c>
      <c r="AV210" s="223" t="s">
        <v>78</v>
      </c>
      <c r="AW210" s="223" t="s">
        <v>29</v>
      </c>
      <c r="AX210" s="223" t="s">
        <v>73</v>
      </c>
      <c r="AY210" s="224" t="s">
        <v>122</v>
      </c>
    </row>
    <row r="211" spans="2:65" s="233" customFormat="1">
      <c r="B211" s="225"/>
      <c r="C211" s="226"/>
      <c r="D211" s="217" t="s">
        <v>131</v>
      </c>
      <c r="E211" s="227" t="s">
        <v>1</v>
      </c>
      <c r="F211" s="228" t="s">
        <v>425</v>
      </c>
      <c r="G211" s="226"/>
      <c r="H211" s="229">
        <v>0.29199999999999998</v>
      </c>
      <c r="I211" s="384"/>
      <c r="J211" s="226"/>
      <c r="K211" s="226"/>
      <c r="L211" s="100"/>
      <c r="M211" s="230"/>
      <c r="N211" s="231"/>
      <c r="O211" s="231"/>
      <c r="P211" s="231"/>
      <c r="Q211" s="231"/>
      <c r="R211" s="231"/>
      <c r="S211" s="231"/>
      <c r="T211" s="232"/>
      <c r="AT211" s="234" t="s">
        <v>131</v>
      </c>
      <c r="AU211" s="234" t="s">
        <v>80</v>
      </c>
      <c r="AV211" s="233" t="s">
        <v>80</v>
      </c>
      <c r="AW211" s="233" t="s">
        <v>29</v>
      </c>
      <c r="AX211" s="233" t="s">
        <v>73</v>
      </c>
      <c r="AY211" s="234" t="s">
        <v>122</v>
      </c>
    </row>
    <row r="212" spans="2:65" s="243" customFormat="1">
      <c r="B212" s="235"/>
      <c r="C212" s="236"/>
      <c r="D212" s="217" t="s">
        <v>131</v>
      </c>
      <c r="E212" s="237" t="s">
        <v>1</v>
      </c>
      <c r="F212" s="238" t="s">
        <v>134</v>
      </c>
      <c r="G212" s="236"/>
      <c r="H212" s="239">
        <v>0.29199999999999998</v>
      </c>
      <c r="I212" s="385"/>
      <c r="J212" s="236"/>
      <c r="K212" s="236"/>
      <c r="L212" s="101"/>
      <c r="M212" s="240"/>
      <c r="N212" s="241"/>
      <c r="O212" s="241"/>
      <c r="P212" s="241"/>
      <c r="Q212" s="241"/>
      <c r="R212" s="241"/>
      <c r="S212" s="241"/>
      <c r="T212" s="242"/>
      <c r="AT212" s="244" t="s">
        <v>131</v>
      </c>
      <c r="AU212" s="244" t="s">
        <v>80</v>
      </c>
      <c r="AV212" s="243" t="s">
        <v>129</v>
      </c>
      <c r="AW212" s="243" t="s">
        <v>29</v>
      </c>
      <c r="AX212" s="243" t="s">
        <v>78</v>
      </c>
      <c r="AY212" s="244" t="s">
        <v>122</v>
      </c>
    </row>
    <row r="213" spans="2:65" s="119" customFormat="1" ht="43.5" customHeight="1">
      <c r="B213" s="147"/>
      <c r="C213" s="102" t="s">
        <v>157</v>
      </c>
      <c r="D213" s="102" t="s">
        <v>124</v>
      </c>
      <c r="E213" s="103" t="s">
        <v>318</v>
      </c>
      <c r="F213" s="104" t="s">
        <v>714</v>
      </c>
      <c r="G213" s="105" t="s">
        <v>217</v>
      </c>
      <c r="H213" s="106">
        <v>137.196</v>
      </c>
      <c r="I213" s="282">
        <v>0</v>
      </c>
      <c r="J213" s="107">
        <f>ROUND(I213*H213,2)</f>
        <v>0</v>
      </c>
      <c r="K213" s="104" t="s">
        <v>128</v>
      </c>
      <c r="L213" s="98"/>
      <c r="M213" s="209" t="s">
        <v>1</v>
      </c>
      <c r="N213" s="210" t="s">
        <v>38</v>
      </c>
      <c r="O213" s="211">
        <v>0</v>
      </c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AR213" s="213" t="s">
        <v>129</v>
      </c>
      <c r="AT213" s="213" t="s">
        <v>124</v>
      </c>
      <c r="AU213" s="213" t="s">
        <v>80</v>
      </c>
      <c r="AY213" s="112" t="s">
        <v>122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12" t="s">
        <v>78</v>
      </c>
      <c r="BK213" s="214">
        <f>ROUND(I213*H213,2)</f>
        <v>0</v>
      </c>
      <c r="BL213" s="112" t="s">
        <v>129</v>
      </c>
      <c r="BM213" s="213" t="s">
        <v>426</v>
      </c>
    </row>
    <row r="214" spans="2:65" s="223" customFormat="1">
      <c r="B214" s="215"/>
      <c r="C214" s="216"/>
      <c r="D214" s="217" t="s">
        <v>131</v>
      </c>
      <c r="E214" s="218" t="s">
        <v>1</v>
      </c>
      <c r="F214" s="219" t="s">
        <v>287</v>
      </c>
      <c r="G214" s="216"/>
      <c r="H214" s="218" t="s">
        <v>1</v>
      </c>
      <c r="I214" s="383"/>
      <c r="J214" s="216"/>
      <c r="K214" s="216"/>
      <c r="L214" s="99"/>
      <c r="M214" s="220"/>
      <c r="N214" s="221"/>
      <c r="O214" s="221"/>
      <c r="P214" s="221"/>
      <c r="Q214" s="221"/>
      <c r="R214" s="221"/>
      <c r="S214" s="221"/>
      <c r="T214" s="222"/>
      <c r="AT214" s="224" t="s">
        <v>131</v>
      </c>
      <c r="AU214" s="224" t="s">
        <v>80</v>
      </c>
      <c r="AV214" s="223" t="s">
        <v>78</v>
      </c>
      <c r="AW214" s="223" t="s">
        <v>29</v>
      </c>
      <c r="AX214" s="223" t="s">
        <v>73</v>
      </c>
      <c r="AY214" s="224" t="s">
        <v>122</v>
      </c>
    </row>
    <row r="215" spans="2:65" s="233" customFormat="1">
      <c r="B215" s="225"/>
      <c r="C215" s="226"/>
      <c r="D215" s="217" t="s">
        <v>131</v>
      </c>
      <c r="E215" s="227" t="s">
        <v>1</v>
      </c>
      <c r="F215" s="228" t="s">
        <v>427</v>
      </c>
      <c r="G215" s="226"/>
      <c r="H215" s="229">
        <v>137.196</v>
      </c>
      <c r="I215" s="384"/>
      <c r="J215" s="226"/>
      <c r="K215" s="226"/>
      <c r="L215" s="100"/>
      <c r="M215" s="230"/>
      <c r="N215" s="231"/>
      <c r="O215" s="231"/>
      <c r="P215" s="231"/>
      <c r="Q215" s="231"/>
      <c r="R215" s="231"/>
      <c r="S215" s="231"/>
      <c r="T215" s="232"/>
      <c r="AT215" s="234" t="s">
        <v>131</v>
      </c>
      <c r="AU215" s="234" t="s">
        <v>80</v>
      </c>
      <c r="AV215" s="233" t="s">
        <v>80</v>
      </c>
      <c r="AW215" s="233" t="s">
        <v>29</v>
      </c>
      <c r="AX215" s="233" t="s">
        <v>73</v>
      </c>
      <c r="AY215" s="234" t="s">
        <v>122</v>
      </c>
    </row>
    <row r="216" spans="2:65" s="243" customFormat="1">
      <c r="B216" s="235"/>
      <c r="C216" s="236"/>
      <c r="D216" s="217" t="s">
        <v>131</v>
      </c>
      <c r="E216" s="237" t="s">
        <v>1</v>
      </c>
      <c r="F216" s="238" t="s">
        <v>134</v>
      </c>
      <c r="G216" s="236"/>
      <c r="H216" s="239">
        <v>137.196</v>
      </c>
      <c r="I216" s="385"/>
      <c r="J216" s="236"/>
      <c r="K216" s="236"/>
      <c r="L216" s="101"/>
      <c r="M216" s="240"/>
      <c r="N216" s="241"/>
      <c r="O216" s="241"/>
      <c r="P216" s="241"/>
      <c r="Q216" s="241"/>
      <c r="R216" s="241"/>
      <c r="S216" s="241"/>
      <c r="T216" s="242"/>
      <c r="AT216" s="244" t="s">
        <v>131</v>
      </c>
      <c r="AU216" s="244" t="s">
        <v>80</v>
      </c>
      <c r="AV216" s="243" t="s">
        <v>129</v>
      </c>
      <c r="AW216" s="243" t="s">
        <v>29</v>
      </c>
      <c r="AX216" s="243" t="s">
        <v>78</v>
      </c>
      <c r="AY216" s="244" t="s">
        <v>122</v>
      </c>
    </row>
    <row r="217" spans="2:65" s="119" customFormat="1" ht="24" customHeight="1">
      <c r="B217" s="147"/>
      <c r="C217" s="102" t="s">
        <v>243</v>
      </c>
      <c r="D217" s="102" t="s">
        <v>124</v>
      </c>
      <c r="E217" s="103" t="s">
        <v>324</v>
      </c>
      <c r="F217" s="104" t="s">
        <v>325</v>
      </c>
      <c r="G217" s="105" t="s">
        <v>187</v>
      </c>
      <c r="H217" s="106">
        <v>71.954999999999998</v>
      </c>
      <c r="I217" s="282"/>
      <c r="J217" s="107">
        <f>ROUND(I217*H217,2)</f>
        <v>0</v>
      </c>
      <c r="K217" s="104" t="s">
        <v>128</v>
      </c>
      <c r="L217" s="98"/>
      <c r="M217" s="209" t="s">
        <v>1</v>
      </c>
      <c r="N217" s="210" t="s">
        <v>38</v>
      </c>
      <c r="O217" s="211">
        <v>0.28599999999999998</v>
      </c>
      <c r="P217" s="211">
        <f>O217*H217</f>
        <v>20.579129999999999</v>
      </c>
      <c r="Q217" s="211">
        <v>0</v>
      </c>
      <c r="R217" s="211">
        <f>Q217*H217</f>
        <v>0</v>
      </c>
      <c r="S217" s="211">
        <v>0</v>
      </c>
      <c r="T217" s="212">
        <f>S217*H217</f>
        <v>0</v>
      </c>
      <c r="AR217" s="213" t="s">
        <v>129</v>
      </c>
      <c r="AT217" s="213" t="s">
        <v>124</v>
      </c>
      <c r="AU217" s="213" t="s">
        <v>80</v>
      </c>
      <c r="AY217" s="112" t="s">
        <v>122</v>
      </c>
      <c r="BE217" s="214">
        <f>IF(N217="základní",J217,0)</f>
        <v>0</v>
      </c>
      <c r="BF217" s="214">
        <f>IF(N217="snížená",J217,0)</f>
        <v>0</v>
      </c>
      <c r="BG217" s="214">
        <f>IF(N217="zákl. přenesená",J217,0)</f>
        <v>0</v>
      </c>
      <c r="BH217" s="214">
        <f>IF(N217="sníž. přenesená",J217,0)</f>
        <v>0</v>
      </c>
      <c r="BI217" s="214">
        <f>IF(N217="nulová",J217,0)</f>
        <v>0</v>
      </c>
      <c r="BJ217" s="112" t="s">
        <v>78</v>
      </c>
      <c r="BK217" s="214">
        <f>ROUND(I217*H217,2)</f>
        <v>0</v>
      </c>
      <c r="BL217" s="112" t="s">
        <v>129</v>
      </c>
      <c r="BM217" s="213" t="s">
        <v>428</v>
      </c>
    </row>
    <row r="218" spans="2:65" s="223" customFormat="1">
      <c r="B218" s="215"/>
      <c r="C218" s="216"/>
      <c r="D218" s="217" t="s">
        <v>131</v>
      </c>
      <c r="E218" s="218" t="s">
        <v>1</v>
      </c>
      <c r="F218" s="219" t="s">
        <v>287</v>
      </c>
      <c r="G218" s="216"/>
      <c r="H218" s="218" t="s">
        <v>1</v>
      </c>
      <c r="I218" s="383"/>
      <c r="J218" s="216"/>
      <c r="K218" s="216"/>
      <c r="L218" s="99"/>
      <c r="M218" s="220"/>
      <c r="N218" s="221"/>
      <c r="O218" s="221"/>
      <c r="P218" s="221"/>
      <c r="Q218" s="221"/>
      <c r="R218" s="221"/>
      <c r="S218" s="221"/>
      <c r="T218" s="222"/>
      <c r="AT218" s="224" t="s">
        <v>131</v>
      </c>
      <c r="AU218" s="224" t="s">
        <v>80</v>
      </c>
      <c r="AV218" s="223" t="s">
        <v>78</v>
      </c>
      <c r="AW218" s="223" t="s">
        <v>29</v>
      </c>
      <c r="AX218" s="223" t="s">
        <v>73</v>
      </c>
      <c r="AY218" s="224" t="s">
        <v>122</v>
      </c>
    </row>
    <row r="219" spans="2:65" s="233" customFormat="1">
      <c r="B219" s="225"/>
      <c r="C219" s="226"/>
      <c r="D219" s="217" t="s">
        <v>131</v>
      </c>
      <c r="E219" s="227" t="s">
        <v>1</v>
      </c>
      <c r="F219" s="228" t="s">
        <v>429</v>
      </c>
      <c r="G219" s="226"/>
      <c r="H219" s="229">
        <v>71.954999999999998</v>
      </c>
      <c r="I219" s="384"/>
      <c r="J219" s="226"/>
      <c r="K219" s="226"/>
      <c r="L219" s="100"/>
      <c r="M219" s="230"/>
      <c r="N219" s="231"/>
      <c r="O219" s="231"/>
      <c r="P219" s="231"/>
      <c r="Q219" s="231"/>
      <c r="R219" s="231"/>
      <c r="S219" s="231"/>
      <c r="T219" s="232"/>
      <c r="AT219" s="234" t="s">
        <v>131</v>
      </c>
      <c r="AU219" s="234" t="s">
        <v>80</v>
      </c>
      <c r="AV219" s="233" t="s">
        <v>80</v>
      </c>
      <c r="AW219" s="233" t="s">
        <v>29</v>
      </c>
      <c r="AX219" s="233" t="s">
        <v>73</v>
      </c>
      <c r="AY219" s="234" t="s">
        <v>122</v>
      </c>
    </row>
    <row r="220" spans="2:65" s="243" customFormat="1">
      <c r="B220" s="235"/>
      <c r="C220" s="236"/>
      <c r="D220" s="217" t="s">
        <v>131</v>
      </c>
      <c r="E220" s="237" t="s">
        <v>1</v>
      </c>
      <c r="F220" s="238" t="s">
        <v>134</v>
      </c>
      <c r="G220" s="236"/>
      <c r="H220" s="239">
        <v>71.954999999999998</v>
      </c>
      <c r="I220" s="385"/>
      <c r="J220" s="236"/>
      <c r="K220" s="236"/>
      <c r="L220" s="101"/>
      <c r="M220" s="240"/>
      <c r="N220" s="241"/>
      <c r="O220" s="241"/>
      <c r="P220" s="241"/>
      <c r="Q220" s="241"/>
      <c r="R220" s="241"/>
      <c r="S220" s="241"/>
      <c r="T220" s="242"/>
      <c r="AT220" s="244" t="s">
        <v>131</v>
      </c>
      <c r="AU220" s="244" t="s">
        <v>80</v>
      </c>
      <c r="AV220" s="243" t="s">
        <v>129</v>
      </c>
      <c r="AW220" s="243" t="s">
        <v>29</v>
      </c>
      <c r="AX220" s="243" t="s">
        <v>78</v>
      </c>
      <c r="AY220" s="244" t="s">
        <v>122</v>
      </c>
    </row>
    <row r="221" spans="2:65" s="119" customFormat="1" ht="16.5" customHeight="1">
      <c r="B221" s="147"/>
      <c r="C221" s="248" t="s">
        <v>247</v>
      </c>
      <c r="D221" s="248" t="s">
        <v>310</v>
      </c>
      <c r="E221" s="249" t="s">
        <v>328</v>
      </c>
      <c r="F221" s="250" t="s">
        <v>329</v>
      </c>
      <c r="G221" s="251" t="s">
        <v>217</v>
      </c>
      <c r="H221" s="252">
        <v>143.91</v>
      </c>
      <c r="I221" s="288"/>
      <c r="J221" s="253">
        <f>ROUND(I221*H221,2)</f>
        <v>0</v>
      </c>
      <c r="K221" s="250" t="s">
        <v>128</v>
      </c>
      <c r="L221" s="254"/>
      <c r="M221" s="255" t="s">
        <v>1</v>
      </c>
      <c r="N221" s="256" t="s">
        <v>38</v>
      </c>
      <c r="O221" s="211">
        <v>0</v>
      </c>
      <c r="P221" s="211">
        <f>O221*H221</f>
        <v>0</v>
      </c>
      <c r="Q221" s="211">
        <v>1</v>
      </c>
      <c r="R221" s="211">
        <f>Q221*H221</f>
        <v>143.91</v>
      </c>
      <c r="S221" s="211">
        <v>0</v>
      </c>
      <c r="T221" s="212">
        <f>S221*H221</f>
        <v>0</v>
      </c>
      <c r="AR221" s="213" t="s">
        <v>158</v>
      </c>
      <c r="AT221" s="213" t="s">
        <v>310</v>
      </c>
      <c r="AU221" s="213" t="s">
        <v>80</v>
      </c>
      <c r="AY221" s="112" t="s">
        <v>122</v>
      </c>
      <c r="BE221" s="214">
        <f>IF(N221="základní",J221,0)</f>
        <v>0</v>
      </c>
      <c r="BF221" s="214">
        <f>IF(N221="snížená",J221,0)</f>
        <v>0</v>
      </c>
      <c r="BG221" s="214">
        <f>IF(N221="zákl. přenesená",J221,0)</f>
        <v>0</v>
      </c>
      <c r="BH221" s="214">
        <f>IF(N221="sníž. přenesená",J221,0)</f>
        <v>0</v>
      </c>
      <c r="BI221" s="214">
        <f>IF(N221="nulová",J221,0)</f>
        <v>0</v>
      </c>
      <c r="BJ221" s="112" t="s">
        <v>78</v>
      </c>
      <c r="BK221" s="214">
        <f>ROUND(I221*H221,2)</f>
        <v>0</v>
      </c>
      <c r="BL221" s="112" t="s">
        <v>129</v>
      </c>
      <c r="BM221" s="213" t="s">
        <v>430</v>
      </c>
    </row>
    <row r="222" spans="2:65" s="223" customFormat="1">
      <c r="B222" s="215"/>
      <c r="C222" s="216"/>
      <c r="D222" s="217" t="s">
        <v>131</v>
      </c>
      <c r="E222" s="218" t="s">
        <v>1</v>
      </c>
      <c r="F222" s="219" t="s">
        <v>287</v>
      </c>
      <c r="G222" s="216"/>
      <c r="H222" s="218" t="s">
        <v>1</v>
      </c>
      <c r="I222" s="383"/>
      <c r="J222" s="216"/>
      <c r="K222" s="216"/>
      <c r="L222" s="99"/>
      <c r="M222" s="220"/>
      <c r="N222" s="221"/>
      <c r="O222" s="221"/>
      <c r="P222" s="221"/>
      <c r="Q222" s="221"/>
      <c r="R222" s="221"/>
      <c r="S222" s="221"/>
      <c r="T222" s="222"/>
      <c r="AT222" s="224" t="s">
        <v>131</v>
      </c>
      <c r="AU222" s="224" t="s">
        <v>80</v>
      </c>
      <c r="AV222" s="223" t="s">
        <v>78</v>
      </c>
      <c r="AW222" s="223" t="s">
        <v>29</v>
      </c>
      <c r="AX222" s="223" t="s">
        <v>73</v>
      </c>
      <c r="AY222" s="224" t="s">
        <v>122</v>
      </c>
    </row>
    <row r="223" spans="2:65" s="233" customFormat="1">
      <c r="B223" s="225"/>
      <c r="C223" s="226"/>
      <c r="D223" s="217" t="s">
        <v>131</v>
      </c>
      <c r="E223" s="227" t="s">
        <v>1</v>
      </c>
      <c r="F223" s="228" t="s">
        <v>431</v>
      </c>
      <c r="G223" s="226"/>
      <c r="H223" s="229">
        <v>143.91</v>
      </c>
      <c r="I223" s="384"/>
      <c r="J223" s="226"/>
      <c r="K223" s="226"/>
      <c r="L223" s="100"/>
      <c r="M223" s="230"/>
      <c r="N223" s="231"/>
      <c r="O223" s="231"/>
      <c r="P223" s="231"/>
      <c r="Q223" s="231"/>
      <c r="R223" s="231"/>
      <c r="S223" s="231"/>
      <c r="T223" s="232"/>
      <c r="AT223" s="234" t="s">
        <v>131</v>
      </c>
      <c r="AU223" s="234" t="s">
        <v>80</v>
      </c>
      <c r="AV223" s="233" t="s">
        <v>80</v>
      </c>
      <c r="AW223" s="233" t="s">
        <v>29</v>
      </c>
      <c r="AX223" s="233" t="s">
        <v>73</v>
      </c>
      <c r="AY223" s="234" t="s">
        <v>122</v>
      </c>
    </row>
    <row r="224" spans="2:65" s="243" customFormat="1">
      <c r="B224" s="235"/>
      <c r="C224" s="236"/>
      <c r="D224" s="217" t="s">
        <v>131</v>
      </c>
      <c r="E224" s="237" t="s">
        <v>1</v>
      </c>
      <c r="F224" s="238" t="s">
        <v>134</v>
      </c>
      <c r="G224" s="236"/>
      <c r="H224" s="239">
        <v>143.91</v>
      </c>
      <c r="I224" s="385"/>
      <c r="J224" s="236"/>
      <c r="K224" s="236"/>
      <c r="L224" s="101"/>
      <c r="M224" s="240"/>
      <c r="N224" s="241"/>
      <c r="O224" s="241"/>
      <c r="P224" s="241"/>
      <c r="Q224" s="241"/>
      <c r="R224" s="241"/>
      <c r="S224" s="241"/>
      <c r="T224" s="242"/>
      <c r="AT224" s="244" t="s">
        <v>131</v>
      </c>
      <c r="AU224" s="244" t="s">
        <v>80</v>
      </c>
      <c r="AV224" s="243" t="s">
        <v>129</v>
      </c>
      <c r="AW224" s="243" t="s">
        <v>29</v>
      </c>
      <c r="AX224" s="243" t="s">
        <v>78</v>
      </c>
      <c r="AY224" s="244" t="s">
        <v>122</v>
      </c>
    </row>
    <row r="225" spans="2:65" s="119" customFormat="1" ht="16.5" customHeight="1">
      <c r="B225" s="147"/>
      <c r="C225" s="102" t="s">
        <v>250</v>
      </c>
      <c r="D225" s="102" t="s">
        <v>124</v>
      </c>
      <c r="E225" s="103" t="s">
        <v>432</v>
      </c>
      <c r="F225" s="104" t="s">
        <v>433</v>
      </c>
      <c r="G225" s="105" t="s">
        <v>127</v>
      </c>
      <c r="H225" s="106">
        <v>3517</v>
      </c>
      <c r="I225" s="282"/>
      <c r="J225" s="107">
        <f>ROUND(I225*H225,2)</f>
        <v>0</v>
      </c>
      <c r="K225" s="104" t="s">
        <v>128</v>
      </c>
      <c r="L225" s="98"/>
      <c r="M225" s="209" t="s">
        <v>1</v>
      </c>
      <c r="N225" s="210" t="s">
        <v>38</v>
      </c>
      <c r="O225" s="211">
        <v>1.2999999999999999E-2</v>
      </c>
      <c r="P225" s="211">
        <f>O225*H225</f>
        <v>45.720999999999997</v>
      </c>
      <c r="Q225" s="211">
        <v>0</v>
      </c>
      <c r="R225" s="211">
        <f>Q225*H225</f>
        <v>0</v>
      </c>
      <c r="S225" s="211">
        <v>0</v>
      </c>
      <c r="T225" s="212">
        <f>S225*H225</f>
        <v>0</v>
      </c>
      <c r="AR225" s="213" t="s">
        <v>129</v>
      </c>
      <c r="AT225" s="213" t="s">
        <v>124</v>
      </c>
      <c r="AU225" s="213" t="s">
        <v>80</v>
      </c>
      <c r="AY225" s="112" t="s">
        <v>122</v>
      </c>
      <c r="BE225" s="214">
        <f>IF(N225="základní",J225,0)</f>
        <v>0</v>
      </c>
      <c r="BF225" s="214">
        <f>IF(N225="snížená",J225,0)</f>
        <v>0</v>
      </c>
      <c r="BG225" s="214">
        <f>IF(N225="zákl. přenesená",J225,0)</f>
        <v>0</v>
      </c>
      <c r="BH225" s="214">
        <f>IF(N225="sníž. přenesená",J225,0)</f>
        <v>0</v>
      </c>
      <c r="BI225" s="214">
        <f>IF(N225="nulová",J225,0)</f>
        <v>0</v>
      </c>
      <c r="BJ225" s="112" t="s">
        <v>78</v>
      </c>
      <c r="BK225" s="214">
        <f>ROUND(I225*H225,2)</f>
        <v>0</v>
      </c>
      <c r="BL225" s="112" t="s">
        <v>129</v>
      </c>
      <c r="BM225" s="213" t="s">
        <v>434</v>
      </c>
    </row>
    <row r="226" spans="2:65" s="223" customFormat="1">
      <c r="B226" s="215"/>
      <c r="C226" s="216"/>
      <c r="D226" s="217" t="s">
        <v>131</v>
      </c>
      <c r="E226" s="218" t="s">
        <v>1</v>
      </c>
      <c r="F226" s="219" t="s">
        <v>435</v>
      </c>
      <c r="G226" s="216"/>
      <c r="H226" s="218" t="s">
        <v>1</v>
      </c>
      <c r="I226" s="383"/>
      <c r="J226" s="216"/>
      <c r="K226" s="216"/>
      <c r="L226" s="99"/>
      <c r="M226" s="220"/>
      <c r="N226" s="221"/>
      <c r="O226" s="221"/>
      <c r="P226" s="221"/>
      <c r="Q226" s="221"/>
      <c r="R226" s="221"/>
      <c r="S226" s="221"/>
      <c r="T226" s="222"/>
      <c r="AT226" s="224" t="s">
        <v>131</v>
      </c>
      <c r="AU226" s="224" t="s">
        <v>80</v>
      </c>
      <c r="AV226" s="223" t="s">
        <v>78</v>
      </c>
      <c r="AW226" s="223" t="s">
        <v>29</v>
      </c>
      <c r="AX226" s="223" t="s">
        <v>73</v>
      </c>
      <c r="AY226" s="224" t="s">
        <v>122</v>
      </c>
    </row>
    <row r="227" spans="2:65" s="233" customFormat="1">
      <c r="B227" s="225"/>
      <c r="C227" s="226"/>
      <c r="D227" s="217" t="s">
        <v>131</v>
      </c>
      <c r="E227" s="227" t="s">
        <v>1</v>
      </c>
      <c r="F227" s="228" t="s">
        <v>436</v>
      </c>
      <c r="G227" s="226"/>
      <c r="H227" s="229">
        <v>3517</v>
      </c>
      <c r="I227" s="384"/>
      <c r="J227" s="226"/>
      <c r="K227" s="226"/>
      <c r="L227" s="100"/>
      <c r="M227" s="230"/>
      <c r="N227" s="231"/>
      <c r="O227" s="231"/>
      <c r="P227" s="231"/>
      <c r="Q227" s="231"/>
      <c r="R227" s="231"/>
      <c r="S227" s="231"/>
      <c r="T227" s="232"/>
      <c r="AT227" s="234" t="s">
        <v>131</v>
      </c>
      <c r="AU227" s="234" t="s">
        <v>80</v>
      </c>
      <c r="AV227" s="233" t="s">
        <v>80</v>
      </c>
      <c r="AW227" s="233" t="s">
        <v>29</v>
      </c>
      <c r="AX227" s="233" t="s">
        <v>73</v>
      </c>
      <c r="AY227" s="234" t="s">
        <v>122</v>
      </c>
    </row>
    <row r="228" spans="2:65" s="243" customFormat="1">
      <c r="B228" s="235"/>
      <c r="C228" s="236"/>
      <c r="D228" s="217" t="s">
        <v>131</v>
      </c>
      <c r="E228" s="237" t="s">
        <v>1</v>
      </c>
      <c r="F228" s="238" t="s">
        <v>134</v>
      </c>
      <c r="G228" s="236"/>
      <c r="H228" s="239">
        <v>3517</v>
      </c>
      <c r="I228" s="385"/>
      <c r="J228" s="236"/>
      <c r="K228" s="236"/>
      <c r="L228" s="101"/>
      <c r="M228" s="240"/>
      <c r="N228" s="241"/>
      <c r="O228" s="241"/>
      <c r="P228" s="241"/>
      <c r="Q228" s="241"/>
      <c r="R228" s="241"/>
      <c r="S228" s="241"/>
      <c r="T228" s="242"/>
      <c r="AT228" s="244" t="s">
        <v>131</v>
      </c>
      <c r="AU228" s="244" t="s">
        <v>80</v>
      </c>
      <c r="AV228" s="243" t="s">
        <v>129</v>
      </c>
      <c r="AW228" s="243" t="s">
        <v>29</v>
      </c>
      <c r="AX228" s="243" t="s">
        <v>78</v>
      </c>
      <c r="AY228" s="244" t="s">
        <v>122</v>
      </c>
    </row>
    <row r="229" spans="2:65" s="203" customFormat="1" ht="22.9" customHeight="1">
      <c r="B229" s="193"/>
      <c r="C229" s="194"/>
      <c r="D229" s="195" t="s">
        <v>72</v>
      </c>
      <c r="E229" s="207" t="s">
        <v>146</v>
      </c>
      <c r="F229" s="207" t="s">
        <v>332</v>
      </c>
      <c r="G229" s="194"/>
      <c r="H229" s="194"/>
      <c r="I229" s="382"/>
      <c r="J229" s="208">
        <f>BK229</f>
        <v>0</v>
      </c>
      <c r="K229" s="194"/>
      <c r="L229" s="198"/>
      <c r="M229" s="199"/>
      <c r="N229" s="200"/>
      <c r="O229" s="200"/>
      <c r="P229" s="201">
        <f>SUM(P230:P265)</f>
        <v>511.52479999999997</v>
      </c>
      <c r="Q229" s="200"/>
      <c r="R229" s="201">
        <f>SUM(R230:R265)</f>
        <v>0</v>
      </c>
      <c r="S229" s="200"/>
      <c r="T229" s="202">
        <f>SUM(T230:T265)</f>
        <v>0</v>
      </c>
      <c r="AR229" s="204" t="s">
        <v>78</v>
      </c>
      <c r="AT229" s="205" t="s">
        <v>72</v>
      </c>
      <c r="AU229" s="205" t="s">
        <v>78</v>
      </c>
      <c r="AY229" s="204" t="s">
        <v>122</v>
      </c>
      <c r="BK229" s="206">
        <f>SUM(BK230:BK265)</f>
        <v>0</v>
      </c>
    </row>
    <row r="230" spans="2:65" s="119" customFormat="1" ht="16.5" customHeight="1">
      <c r="B230" s="147"/>
      <c r="C230" s="102" t="s">
        <v>253</v>
      </c>
      <c r="D230" s="102" t="s">
        <v>124</v>
      </c>
      <c r="E230" s="103" t="s">
        <v>437</v>
      </c>
      <c r="F230" s="104" t="s">
        <v>438</v>
      </c>
      <c r="G230" s="105" t="s">
        <v>127</v>
      </c>
      <c r="H230" s="106">
        <v>3517</v>
      </c>
      <c r="I230" s="282"/>
      <c r="J230" s="107">
        <f>ROUND(I230*H230,2)</f>
        <v>0</v>
      </c>
      <c r="K230" s="104" t="s">
        <v>128</v>
      </c>
      <c r="L230" s="98"/>
      <c r="M230" s="209" t="s">
        <v>1</v>
      </c>
      <c r="N230" s="210" t="s">
        <v>38</v>
      </c>
      <c r="O230" s="211">
        <v>2.5999999999999999E-2</v>
      </c>
      <c r="P230" s="211">
        <f>O230*H230</f>
        <v>91.441999999999993</v>
      </c>
      <c r="Q230" s="211">
        <v>0</v>
      </c>
      <c r="R230" s="211">
        <f>Q230*H230</f>
        <v>0</v>
      </c>
      <c r="S230" s="211">
        <v>0</v>
      </c>
      <c r="T230" s="212">
        <f>S230*H230</f>
        <v>0</v>
      </c>
      <c r="AR230" s="213" t="s">
        <v>129</v>
      </c>
      <c r="AT230" s="213" t="s">
        <v>124</v>
      </c>
      <c r="AU230" s="213" t="s">
        <v>80</v>
      </c>
      <c r="AY230" s="112" t="s">
        <v>122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12" t="s">
        <v>78</v>
      </c>
      <c r="BK230" s="214">
        <f>ROUND(I230*H230,2)</f>
        <v>0</v>
      </c>
      <c r="BL230" s="112" t="s">
        <v>129</v>
      </c>
      <c r="BM230" s="213" t="s">
        <v>439</v>
      </c>
    </row>
    <row r="231" spans="2:65" s="223" customFormat="1" ht="22.5">
      <c r="B231" s="215"/>
      <c r="C231" s="216"/>
      <c r="D231" s="217" t="s">
        <v>131</v>
      </c>
      <c r="E231" s="218" t="s">
        <v>1</v>
      </c>
      <c r="F231" s="219" t="s">
        <v>440</v>
      </c>
      <c r="G231" s="216"/>
      <c r="H231" s="218" t="s">
        <v>1</v>
      </c>
      <c r="I231" s="383"/>
      <c r="J231" s="216"/>
      <c r="K231" s="216"/>
      <c r="L231" s="99"/>
      <c r="M231" s="220"/>
      <c r="N231" s="221"/>
      <c r="O231" s="221"/>
      <c r="P231" s="221"/>
      <c r="Q231" s="221"/>
      <c r="R231" s="221"/>
      <c r="S231" s="221"/>
      <c r="T231" s="222"/>
      <c r="AT231" s="224" t="s">
        <v>131</v>
      </c>
      <c r="AU231" s="224" t="s">
        <v>80</v>
      </c>
      <c r="AV231" s="223" t="s">
        <v>78</v>
      </c>
      <c r="AW231" s="223" t="s">
        <v>29</v>
      </c>
      <c r="AX231" s="223" t="s">
        <v>73</v>
      </c>
      <c r="AY231" s="224" t="s">
        <v>122</v>
      </c>
    </row>
    <row r="232" spans="2:65" s="233" customFormat="1">
      <c r="B232" s="225"/>
      <c r="C232" s="226"/>
      <c r="D232" s="217" t="s">
        <v>131</v>
      </c>
      <c r="E232" s="227" t="s">
        <v>1</v>
      </c>
      <c r="F232" s="228" t="s">
        <v>441</v>
      </c>
      <c r="G232" s="226"/>
      <c r="H232" s="229">
        <v>3517</v>
      </c>
      <c r="I232" s="384"/>
      <c r="J232" s="226"/>
      <c r="K232" s="226"/>
      <c r="L232" s="100"/>
      <c r="M232" s="230"/>
      <c r="N232" s="231"/>
      <c r="O232" s="231"/>
      <c r="P232" s="231"/>
      <c r="Q232" s="231"/>
      <c r="R232" s="231"/>
      <c r="S232" s="231"/>
      <c r="T232" s="232"/>
      <c r="AT232" s="234" t="s">
        <v>131</v>
      </c>
      <c r="AU232" s="234" t="s">
        <v>80</v>
      </c>
      <c r="AV232" s="233" t="s">
        <v>80</v>
      </c>
      <c r="AW232" s="233" t="s">
        <v>29</v>
      </c>
      <c r="AX232" s="233" t="s">
        <v>73</v>
      </c>
      <c r="AY232" s="234" t="s">
        <v>122</v>
      </c>
    </row>
    <row r="233" spans="2:65" s="243" customFormat="1">
      <c r="B233" s="235"/>
      <c r="C233" s="236"/>
      <c r="D233" s="217" t="s">
        <v>131</v>
      </c>
      <c r="E233" s="237" t="s">
        <v>1</v>
      </c>
      <c r="F233" s="238" t="s">
        <v>134</v>
      </c>
      <c r="G233" s="236"/>
      <c r="H233" s="239">
        <v>3517</v>
      </c>
      <c r="I233" s="385"/>
      <c r="J233" s="236"/>
      <c r="K233" s="236"/>
      <c r="L233" s="101"/>
      <c r="M233" s="240"/>
      <c r="N233" s="241"/>
      <c r="O233" s="241"/>
      <c r="P233" s="241"/>
      <c r="Q233" s="241"/>
      <c r="R233" s="241"/>
      <c r="S233" s="241"/>
      <c r="T233" s="242"/>
      <c r="AT233" s="244" t="s">
        <v>131</v>
      </c>
      <c r="AU233" s="244" t="s">
        <v>80</v>
      </c>
      <c r="AV233" s="243" t="s">
        <v>129</v>
      </c>
      <c r="AW233" s="243" t="s">
        <v>29</v>
      </c>
      <c r="AX233" s="243" t="s">
        <v>78</v>
      </c>
      <c r="AY233" s="244" t="s">
        <v>122</v>
      </c>
    </row>
    <row r="234" spans="2:65" s="119" customFormat="1" ht="16.149999999999999" customHeight="1">
      <c r="B234" s="147"/>
      <c r="C234" s="102" t="s">
        <v>257</v>
      </c>
      <c r="D234" s="102" t="s">
        <v>124</v>
      </c>
      <c r="E234" s="103" t="s">
        <v>442</v>
      </c>
      <c r="F234" s="296" t="s">
        <v>717</v>
      </c>
      <c r="G234" s="105" t="s">
        <v>127</v>
      </c>
      <c r="H234" s="106">
        <v>7034</v>
      </c>
      <c r="I234" s="282"/>
      <c r="J234" s="107">
        <f>ROUND(I234*H234,2)</f>
        <v>0</v>
      </c>
      <c r="K234" s="104" t="s">
        <v>128</v>
      </c>
      <c r="L234" s="98"/>
      <c r="M234" s="209" t="s">
        <v>1</v>
      </c>
      <c r="N234" s="210" t="s">
        <v>38</v>
      </c>
      <c r="O234" s="211">
        <v>3.1E-2</v>
      </c>
      <c r="P234" s="211">
        <f>O234*H234</f>
        <v>218.054</v>
      </c>
      <c r="Q234" s="211">
        <v>0</v>
      </c>
      <c r="R234" s="211">
        <f>Q234*H234</f>
        <v>0</v>
      </c>
      <c r="S234" s="211">
        <v>0</v>
      </c>
      <c r="T234" s="212">
        <f>S234*H234</f>
        <v>0</v>
      </c>
      <c r="AR234" s="213" t="s">
        <v>129</v>
      </c>
      <c r="AT234" s="213" t="s">
        <v>124</v>
      </c>
      <c r="AU234" s="213" t="s">
        <v>80</v>
      </c>
      <c r="AY234" s="112" t="s">
        <v>122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12" t="s">
        <v>78</v>
      </c>
      <c r="BK234" s="214">
        <f>ROUND(I234*H234,2)</f>
        <v>0</v>
      </c>
      <c r="BL234" s="112" t="s">
        <v>129</v>
      </c>
      <c r="BM234" s="213" t="s">
        <v>443</v>
      </c>
    </row>
    <row r="235" spans="2:65" s="223" customFormat="1" ht="22.5">
      <c r="B235" s="215"/>
      <c r="C235" s="216"/>
      <c r="D235" s="217" t="s">
        <v>131</v>
      </c>
      <c r="E235" s="218" t="s">
        <v>1</v>
      </c>
      <c r="F235" s="219" t="s">
        <v>444</v>
      </c>
      <c r="G235" s="216"/>
      <c r="H235" s="218" t="s">
        <v>1</v>
      </c>
      <c r="I235" s="383"/>
      <c r="J235" s="216"/>
      <c r="K235" s="216"/>
      <c r="L235" s="99"/>
      <c r="M235" s="220"/>
      <c r="N235" s="221"/>
      <c r="O235" s="221"/>
      <c r="P235" s="221"/>
      <c r="Q235" s="221"/>
      <c r="R235" s="221"/>
      <c r="S235" s="221"/>
      <c r="T235" s="222"/>
      <c r="AT235" s="224" t="s">
        <v>131</v>
      </c>
      <c r="AU235" s="224" t="s">
        <v>80</v>
      </c>
      <c r="AV235" s="223" t="s">
        <v>78</v>
      </c>
      <c r="AW235" s="223" t="s">
        <v>29</v>
      </c>
      <c r="AX235" s="223" t="s">
        <v>73</v>
      </c>
      <c r="AY235" s="224" t="s">
        <v>122</v>
      </c>
    </row>
    <row r="236" spans="2:65" s="233" customFormat="1">
      <c r="B236" s="225"/>
      <c r="C236" s="226"/>
      <c r="D236" s="217" t="s">
        <v>131</v>
      </c>
      <c r="E236" s="227" t="s">
        <v>1</v>
      </c>
      <c r="F236" s="228" t="s">
        <v>445</v>
      </c>
      <c r="G236" s="226"/>
      <c r="H236" s="229">
        <v>7034</v>
      </c>
      <c r="I236" s="384"/>
      <c r="J236" s="226"/>
      <c r="K236" s="226"/>
      <c r="L236" s="100"/>
      <c r="M236" s="230"/>
      <c r="N236" s="231"/>
      <c r="O236" s="231"/>
      <c r="P236" s="231"/>
      <c r="Q236" s="231"/>
      <c r="R236" s="231"/>
      <c r="S236" s="231"/>
      <c r="T236" s="232"/>
      <c r="AT236" s="234" t="s">
        <v>131</v>
      </c>
      <c r="AU236" s="234" t="s">
        <v>80</v>
      </c>
      <c r="AV236" s="233" t="s">
        <v>80</v>
      </c>
      <c r="AW236" s="233" t="s">
        <v>29</v>
      </c>
      <c r="AX236" s="233" t="s">
        <v>73</v>
      </c>
      <c r="AY236" s="234" t="s">
        <v>122</v>
      </c>
    </row>
    <row r="237" spans="2:65" s="243" customFormat="1">
      <c r="B237" s="235"/>
      <c r="C237" s="236"/>
      <c r="D237" s="217" t="s">
        <v>131</v>
      </c>
      <c r="E237" s="237" t="s">
        <v>1</v>
      </c>
      <c r="F237" s="238" t="s">
        <v>134</v>
      </c>
      <c r="G237" s="236"/>
      <c r="H237" s="239">
        <v>7034</v>
      </c>
      <c r="I237" s="385"/>
      <c r="J237" s="236"/>
      <c r="K237" s="236"/>
      <c r="L237" s="101"/>
      <c r="M237" s="240"/>
      <c r="N237" s="241"/>
      <c r="O237" s="241"/>
      <c r="P237" s="241"/>
      <c r="Q237" s="241"/>
      <c r="R237" s="241"/>
      <c r="S237" s="241"/>
      <c r="T237" s="242"/>
      <c r="AT237" s="244" t="s">
        <v>131</v>
      </c>
      <c r="AU237" s="244" t="s">
        <v>80</v>
      </c>
      <c r="AV237" s="243" t="s">
        <v>129</v>
      </c>
      <c r="AW237" s="243" t="s">
        <v>29</v>
      </c>
      <c r="AX237" s="243" t="s">
        <v>78</v>
      </c>
      <c r="AY237" s="244" t="s">
        <v>122</v>
      </c>
    </row>
    <row r="238" spans="2:65" s="119" customFormat="1" ht="24" customHeight="1">
      <c r="B238" s="147"/>
      <c r="C238" s="102" t="s">
        <v>369</v>
      </c>
      <c r="D238" s="102" t="s">
        <v>124</v>
      </c>
      <c r="E238" s="103" t="s">
        <v>446</v>
      </c>
      <c r="F238" s="104" t="s">
        <v>447</v>
      </c>
      <c r="G238" s="105" t="s">
        <v>127</v>
      </c>
      <c r="H238" s="106">
        <v>3204</v>
      </c>
      <c r="I238" s="282"/>
      <c r="J238" s="107">
        <f>ROUND(I238*H238,2)</f>
        <v>0</v>
      </c>
      <c r="K238" s="104" t="s">
        <v>128</v>
      </c>
      <c r="L238" s="98"/>
      <c r="M238" s="209" t="s">
        <v>1</v>
      </c>
      <c r="N238" s="210" t="s">
        <v>38</v>
      </c>
      <c r="O238" s="211">
        <v>1.7000000000000001E-2</v>
      </c>
      <c r="P238" s="211">
        <f>O238*H238</f>
        <v>54.468000000000004</v>
      </c>
      <c r="Q238" s="211">
        <v>0</v>
      </c>
      <c r="R238" s="211">
        <f>Q238*H238</f>
        <v>0</v>
      </c>
      <c r="S238" s="211">
        <v>0</v>
      </c>
      <c r="T238" s="212">
        <f>S238*H238</f>
        <v>0</v>
      </c>
      <c r="AR238" s="213" t="s">
        <v>129</v>
      </c>
      <c r="AT238" s="213" t="s">
        <v>124</v>
      </c>
      <c r="AU238" s="213" t="s">
        <v>80</v>
      </c>
      <c r="AY238" s="112" t="s">
        <v>122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12" t="s">
        <v>78</v>
      </c>
      <c r="BK238" s="214">
        <f>ROUND(I238*H238,2)</f>
        <v>0</v>
      </c>
      <c r="BL238" s="112" t="s">
        <v>129</v>
      </c>
      <c r="BM238" s="213" t="s">
        <v>448</v>
      </c>
    </row>
    <row r="239" spans="2:65" s="223" customFormat="1" ht="22.5">
      <c r="B239" s="215"/>
      <c r="C239" s="216"/>
      <c r="D239" s="217" t="s">
        <v>131</v>
      </c>
      <c r="E239" s="218" t="s">
        <v>1</v>
      </c>
      <c r="F239" s="219" t="s">
        <v>449</v>
      </c>
      <c r="G239" s="216"/>
      <c r="H239" s="218" t="s">
        <v>1</v>
      </c>
      <c r="I239" s="383"/>
      <c r="J239" s="216"/>
      <c r="K239" s="216"/>
      <c r="L239" s="99"/>
      <c r="M239" s="220"/>
      <c r="N239" s="221"/>
      <c r="O239" s="221"/>
      <c r="P239" s="221"/>
      <c r="Q239" s="221"/>
      <c r="R239" s="221"/>
      <c r="S239" s="221"/>
      <c r="T239" s="222"/>
      <c r="AT239" s="224" t="s">
        <v>131</v>
      </c>
      <c r="AU239" s="224" t="s">
        <v>80</v>
      </c>
      <c r="AV239" s="223" t="s">
        <v>78</v>
      </c>
      <c r="AW239" s="223" t="s">
        <v>29</v>
      </c>
      <c r="AX239" s="223" t="s">
        <v>73</v>
      </c>
      <c r="AY239" s="224" t="s">
        <v>122</v>
      </c>
    </row>
    <row r="240" spans="2:65" s="233" customFormat="1">
      <c r="B240" s="225"/>
      <c r="C240" s="226"/>
      <c r="D240" s="217" t="s">
        <v>131</v>
      </c>
      <c r="E240" s="227" t="s">
        <v>1</v>
      </c>
      <c r="F240" s="228" t="s">
        <v>450</v>
      </c>
      <c r="G240" s="226"/>
      <c r="H240" s="229">
        <v>3204</v>
      </c>
      <c r="I240" s="384"/>
      <c r="J240" s="226"/>
      <c r="K240" s="226"/>
      <c r="L240" s="100"/>
      <c r="M240" s="230"/>
      <c r="N240" s="231"/>
      <c r="O240" s="231"/>
      <c r="P240" s="231"/>
      <c r="Q240" s="231"/>
      <c r="R240" s="231"/>
      <c r="S240" s="231"/>
      <c r="T240" s="232"/>
      <c r="AT240" s="234" t="s">
        <v>131</v>
      </c>
      <c r="AU240" s="234" t="s">
        <v>80</v>
      </c>
      <c r="AV240" s="233" t="s">
        <v>80</v>
      </c>
      <c r="AW240" s="233" t="s">
        <v>29</v>
      </c>
      <c r="AX240" s="233" t="s">
        <v>73</v>
      </c>
      <c r="AY240" s="234" t="s">
        <v>122</v>
      </c>
    </row>
    <row r="241" spans="2:65" s="243" customFormat="1">
      <c r="B241" s="235"/>
      <c r="C241" s="236"/>
      <c r="D241" s="217" t="s">
        <v>131</v>
      </c>
      <c r="E241" s="237" t="s">
        <v>1</v>
      </c>
      <c r="F241" s="238" t="s">
        <v>134</v>
      </c>
      <c r="G241" s="236"/>
      <c r="H241" s="239">
        <v>3204</v>
      </c>
      <c r="I241" s="385"/>
      <c r="J241" s="236"/>
      <c r="K241" s="236"/>
      <c r="L241" s="101"/>
      <c r="M241" s="240"/>
      <c r="N241" s="241"/>
      <c r="O241" s="241"/>
      <c r="P241" s="241"/>
      <c r="Q241" s="241"/>
      <c r="R241" s="241"/>
      <c r="S241" s="241"/>
      <c r="T241" s="242"/>
      <c r="AT241" s="244" t="s">
        <v>131</v>
      </c>
      <c r="AU241" s="244" t="s">
        <v>80</v>
      </c>
      <c r="AV241" s="243" t="s">
        <v>129</v>
      </c>
      <c r="AW241" s="243" t="s">
        <v>29</v>
      </c>
      <c r="AX241" s="243" t="s">
        <v>78</v>
      </c>
      <c r="AY241" s="244" t="s">
        <v>122</v>
      </c>
    </row>
    <row r="242" spans="2:65" s="119" customFormat="1" ht="24" customHeight="1">
      <c r="B242" s="147"/>
      <c r="C242" s="102" t="s">
        <v>373</v>
      </c>
      <c r="D242" s="102" t="s">
        <v>124</v>
      </c>
      <c r="E242" s="103" t="s">
        <v>451</v>
      </c>
      <c r="F242" s="104" t="s">
        <v>452</v>
      </c>
      <c r="G242" s="105" t="s">
        <v>127</v>
      </c>
      <c r="H242" s="106">
        <v>3204</v>
      </c>
      <c r="I242" s="282"/>
      <c r="J242" s="107">
        <f>ROUND(I242*H242,2)</f>
        <v>0</v>
      </c>
      <c r="K242" s="104" t="s">
        <v>128</v>
      </c>
      <c r="L242" s="98"/>
      <c r="M242" s="209" t="s">
        <v>1</v>
      </c>
      <c r="N242" s="210" t="s">
        <v>38</v>
      </c>
      <c r="O242" s="211">
        <v>2.7E-2</v>
      </c>
      <c r="P242" s="211">
        <f>O242*H242</f>
        <v>86.507999999999996</v>
      </c>
      <c r="Q242" s="211">
        <v>0</v>
      </c>
      <c r="R242" s="211">
        <f>Q242*H242</f>
        <v>0</v>
      </c>
      <c r="S242" s="211">
        <v>0</v>
      </c>
      <c r="T242" s="212">
        <f>S242*H242</f>
        <v>0</v>
      </c>
      <c r="AR242" s="213" t="s">
        <v>129</v>
      </c>
      <c r="AT242" s="213" t="s">
        <v>124</v>
      </c>
      <c r="AU242" s="213" t="s">
        <v>80</v>
      </c>
      <c r="AY242" s="112" t="s">
        <v>122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12" t="s">
        <v>78</v>
      </c>
      <c r="BK242" s="214">
        <f>ROUND(I242*H242,2)</f>
        <v>0</v>
      </c>
      <c r="BL242" s="112" t="s">
        <v>129</v>
      </c>
      <c r="BM242" s="213" t="s">
        <v>453</v>
      </c>
    </row>
    <row r="243" spans="2:65" s="223" customFormat="1" ht="22.5">
      <c r="B243" s="215"/>
      <c r="C243" s="216"/>
      <c r="D243" s="217" t="s">
        <v>131</v>
      </c>
      <c r="E243" s="218" t="s">
        <v>1</v>
      </c>
      <c r="F243" s="219" t="s">
        <v>449</v>
      </c>
      <c r="G243" s="216"/>
      <c r="H243" s="218" t="s">
        <v>1</v>
      </c>
      <c r="I243" s="383"/>
      <c r="J243" s="216"/>
      <c r="K243" s="216"/>
      <c r="L243" s="99"/>
      <c r="M243" s="220"/>
      <c r="N243" s="221"/>
      <c r="O243" s="221"/>
      <c r="P243" s="221"/>
      <c r="Q243" s="221"/>
      <c r="R243" s="221"/>
      <c r="S243" s="221"/>
      <c r="T243" s="222"/>
      <c r="AT243" s="224" t="s">
        <v>131</v>
      </c>
      <c r="AU243" s="224" t="s">
        <v>80</v>
      </c>
      <c r="AV243" s="223" t="s">
        <v>78</v>
      </c>
      <c r="AW243" s="223" t="s">
        <v>29</v>
      </c>
      <c r="AX243" s="223" t="s">
        <v>73</v>
      </c>
      <c r="AY243" s="224" t="s">
        <v>122</v>
      </c>
    </row>
    <row r="244" spans="2:65" s="233" customFormat="1">
      <c r="B244" s="225"/>
      <c r="C244" s="226"/>
      <c r="D244" s="217" t="s">
        <v>131</v>
      </c>
      <c r="E244" s="227" t="s">
        <v>1</v>
      </c>
      <c r="F244" s="228" t="s">
        <v>454</v>
      </c>
      <c r="G244" s="226"/>
      <c r="H244" s="229">
        <v>3204</v>
      </c>
      <c r="I244" s="384"/>
      <c r="J244" s="226"/>
      <c r="K244" s="226"/>
      <c r="L244" s="100"/>
      <c r="M244" s="230"/>
      <c r="N244" s="231"/>
      <c r="O244" s="231"/>
      <c r="P244" s="231"/>
      <c r="Q244" s="231"/>
      <c r="R244" s="231"/>
      <c r="S244" s="231"/>
      <c r="T244" s="232"/>
      <c r="AT244" s="234" t="s">
        <v>131</v>
      </c>
      <c r="AU244" s="234" t="s">
        <v>80</v>
      </c>
      <c r="AV244" s="233" t="s">
        <v>80</v>
      </c>
      <c r="AW244" s="233" t="s">
        <v>29</v>
      </c>
      <c r="AX244" s="233" t="s">
        <v>73</v>
      </c>
      <c r="AY244" s="234" t="s">
        <v>122</v>
      </c>
    </row>
    <row r="245" spans="2:65" s="243" customFormat="1">
      <c r="B245" s="235"/>
      <c r="C245" s="236"/>
      <c r="D245" s="217" t="s">
        <v>131</v>
      </c>
      <c r="E245" s="237" t="s">
        <v>1</v>
      </c>
      <c r="F245" s="238" t="s">
        <v>134</v>
      </c>
      <c r="G245" s="236"/>
      <c r="H245" s="239">
        <v>3204</v>
      </c>
      <c r="I245" s="385"/>
      <c r="J245" s="236"/>
      <c r="K245" s="236"/>
      <c r="L245" s="101"/>
      <c r="M245" s="240"/>
      <c r="N245" s="241"/>
      <c r="O245" s="241"/>
      <c r="P245" s="241"/>
      <c r="Q245" s="241"/>
      <c r="R245" s="241"/>
      <c r="S245" s="241"/>
      <c r="T245" s="242"/>
      <c r="AT245" s="244" t="s">
        <v>131</v>
      </c>
      <c r="AU245" s="244" t="s">
        <v>80</v>
      </c>
      <c r="AV245" s="243" t="s">
        <v>129</v>
      </c>
      <c r="AW245" s="243" t="s">
        <v>29</v>
      </c>
      <c r="AX245" s="243" t="s">
        <v>78</v>
      </c>
      <c r="AY245" s="244" t="s">
        <v>122</v>
      </c>
    </row>
    <row r="246" spans="2:65" s="119" customFormat="1" ht="24" customHeight="1">
      <c r="B246" s="147"/>
      <c r="C246" s="102" t="s">
        <v>455</v>
      </c>
      <c r="D246" s="102" t="s">
        <v>124</v>
      </c>
      <c r="E246" s="103" t="s">
        <v>456</v>
      </c>
      <c r="F246" s="104" t="s">
        <v>457</v>
      </c>
      <c r="G246" s="105" t="s">
        <v>127</v>
      </c>
      <c r="H246" s="106">
        <v>3204</v>
      </c>
      <c r="I246" s="282"/>
      <c r="J246" s="107">
        <f>ROUND(I246*H246,2)</f>
        <v>0</v>
      </c>
      <c r="K246" s="104" t="s">
        <v>128</v>
      </c>
      <c r="L246" s="98"/>
      <c r="M246" s="209" t="s">
        <v>1</v>
      </c>
      <c r="N246" s="210" t="s">
        <v>38</v>
      </c>
      <c r="O246" s="211">
        <v>4.0000000000000001E-3</v>
      </c>
      <c r="P246" s="211">
        <f>O246*H246</f>
        <v>12.816000000000001</v>
      </c>
      <c r="Q246" s="211">
        <v>0</v>
      </c>
      <c r="R246" s="211">
        <f>Q246*H246</f>
        <v>0</v>
      </c>
      <c r="S246" s="211">
        <v>0</v>
      </c>
      <c r="T246" s="212">
        <f>S246*H246</f>
        <v>0</v>
      </c>
      <c r="AR246" s="213" t="s">
        <v>129</v>
      </c>
      <c r="AT246" s="213" t="s">
        <v>124</v>
      </c>
      <c r="AU246" s="213" t="s">
        <v>80</v>
      </c>
      <c r="AY246" s="112" t="s">
        <v>122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12" t="s">
        <v>78</v>
      </c>
      <c r="BK246" s="214">
        <f>ROUND(I246*H246,2)</f>
        <v>0</v>
      </c>
      <c r="BL246" s="112" t="s">
        <v>129</v>
      </c>
      <c r="BM246" s="213" t="s">
        <v>458</v>
      </c>
    </row>
    <row r="247" spans="2:65" s="223" customFormat="1" ht="22.5">
      <c r="B247" s="215"/>
      <c r="C247" s="216"/>
      <c r="D247" s="217" t="s">
        <v>131</v>
      </c>
      <c r="E247" s="218" t="s">
        <v>1</v>
      </c>
      <c r="F247" s="219" t="s">
        <v>449</v>
      </c>
      <c r="G247" s="216"/>
      <c r="H247" s="218" t="s">
        <v>1</v>
      </c>
      <c r="I247" s="383"/>
      <c r="J247" s="216"/>
      <c r="K247" s="216"/>
      <c r="L247" s="99"/>
      <c r="M247" s="220"/>
      <c r="N247" s="221"/>
      <c r="O247" s="221"/>
      <c r="P247" s="221"/>
      <c r="Q247" s="221"/>
      <c r="R247" s="221"/>
      <c r="S247" s="221"/>
      <c r="T247" s="222"/>
      <c r="AT247" s="224" t="s">
        <v>131</v>
      </c>
      <c r="AU247" s="224" t="s">
        <v>80</v>
      </c>
      <c r="AV247" s="223" t="s">
        <v>78</v>
      </c>
      <c r="AW247" s="223" t="s">
        <v>29</v>
      </c>
      <c r="AX247" s="223" t="s">
        <v>73</v>
      </c>
      <c r="AY247" s="224" t="s">
        <v>122</v>
      </c>
    </row>
    <row r="248" spans="2:65" s="233" customFormat="1">
      <c r="B248" s="225"/>
      <c r="C248" s="226"/>
      <c r="D248" s="217" t="s">
        <v>131</v>
      </c>
      <c r="E248" s="227" t="s">
        <v>1</v>
      </c>
      <c r="F248" s="228" t="s">
        <v>450</v>
      </c>
      <c r="G248" s="226"/>
      <c r="H248" s="229">
        <v>3204</v>
      </c>
      <c r="I248" s="384"/>
      <c r="J248" s="226"/>
      <c r="K248" s="226"/>
      <c r="L248" s="100"/>
      <c r="M248" s="230"/>
      <c r="N248" s="231"/>
      <c r="O248" s="231"/>
      <c r="P248" s="231"/>
      <c r="Q248" s="231"/>
      <c r="R248" s="231"/>
      <c r="S248" s="231"/>
      <c r="T248" s="232"/>
      <c r="AT248" s="234" t="s">
        <v>131</v>
      </c>
      <c r="AU248" s="234" t="s">
        <v>80</v>
      </c>
      <c r="AV248" s="233" t="s">
        <v>80</v>
      </c>
      <c r="AW248" s="233" t="s">
        <v>29</v>
      </c>
      <c r="AX248" s="233" t="s">
        <v>73</v>
      </c>
      <c r="AY248" s="234" t="s">
        <v>122</v>
      </c>
    </row>
    <row r="249" spans="2:65" s="243" customFormat="1">
      <c r="B249" s="235"/>
      <c r="C249" s="236"/>
      <c r="D249" s="217" t="s">
        <v>131</v>
      </c>
      <c r="E249" s="237" t="s">
        <v>1</v>
      </c>
      <c r="F249" s="238" t="s">
        <v>134</v>
      </c>
      <c r="G249" s="236"/>
      <c r="H249" s="239">
        <v>3204</v>
      </c>
      <c r="I249" s="385"/>
      <c r="J249" s="236"/>
      <c r="K249" s="236"/>
      <c r="L249" s="101"/>
      <c r="M249" s="240"/>
      <c r="N249" s="241"/>
      <c r="O249" s="241"/>
      <c r="P249" s="241"/>
      <c r="Q249" s="241"/>
      <c r="R249" s="241"/>
      <c r="S249" s="241"/>
      <c r="T249" s="242"/>
      <c r="AT249" s="244" t="s">
        <v>131</v>
      </c>
      <c r="AU249" s="244" t="s">
        <v>80</v>
      </c>
      <c r="AV249" s="243" t="s">
        <v>129</v>
      </c>
      <c r="AW249" s="243" t="s">
        <v>29</v>
      </c>
      <c r="AX249" s="243" t="s">
        <v>78</v>
      </c>
      <c r="AY249" s="244" t="s">
        <v>122</v>
      </c>
    </row>
    <row r="250" spans="2:65" s="119" customFormat="1" ht="24" customHeight="1">
      <c r="B250" s="147"/>
      <c r="C250" s="102" t="s">
        <v>459</v>
      </c>
      <c r="D250" s="102" t="s">
        <v>124</v>
      </c>
      <c r="E250" s="103" t="s">
        <v>345</v>
      </c>
      <c r="F250" s="104" t="s">
        <v>346</v>
      </c>
      <c r="G250" s="105" t="s">
        <v>127</v>
      </c>
      <c r="H250" s="106">
        <v>3204</v>
      </c>
      <c r="I250" s="282"/>
      <c r="J250" s="107">
        <f>ROUND(I250*H250,2)</f>
        <v>0</v>
      </c>
      <c r="K250" s="104" t="s">
        <v>128</v>
      </c>
      <c r="L250" s="98"/>
      <c r="M250" s="209" t="s">
        <v>1</v>
      </c>
      <c r="N250" s="210" t="s">
        <v>38</v>
      </c>
      <c r="O250" s="211">
        <v>2E-3</v>
      </c>
      <c r="P250" s="211">
        <f>O250*H250</f>
        <v>6.4080000000000004</v>
      </c>
      <c r="Q250" s="211">
        <v>0</v>
      </c>
      <c r="R250" s="211">
        <f>Q250*H250</f>
        <v>0</v>
      </c>
      <c r="S250" s="211">
        <v>0</v>
      </c>
      <c r="T250" s="212">
        <f>S250*H250</f>
        <v>0</v>
      </c>
      <c r="AR250" s="213" t="s">
        <v>129</v>
      </c>
      <c r="AT250" s="213" t="s">
        <v>124</v>
      </c>
      <c r="AU250" s="213" t="s">
        <v>80</v>
      </c>
      <c r="AY250" s="112" t="s">
        <v>122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12" t="s">
        <v>78</v>
      </c>
      <c r="BK250" s="214">
        <f>ROUND(I250*H250,2)</f>
        <v>0</v>
      </c>
      <c r="BL250" s="112" t="s">
        <v>129</v>
      </c>
      <c r="BM250" s="213" t="s">
        <v>460</v>
      </c>
    </row>
    <row r="251" spans="2:65" s="223" customFormat="1" ht="22.5">
      <c r="B251" s="215"/>
      <c r="C251" s="216"/>
      <c r="D251" s="217" t="s">
        <v>131</v>
      </c>
      <c r="E251" s="218" t="s">
        <v>1</v>
      </c>
      <c r="F251" s="219" t="s">
        <v>461</v>
      </c>
      <c r="G251" s="216"/>
      <c r="H251" s="218" t="s">
        <v>1</v>
      </c>
      <c r="I251" s="383"/>
      <c r="J251" s="216"/>
      <c r="K251" s="216"/>
      <c r="L251" s="99"/>
      <c r="M251" s="220"/>
      <c r="N251" s="221"/>
      <c r="O251" s="221"/>
      <c r="P251" s="221"/>
      <c r="Q251" s="221"/>
      <c r="R251" s="221"/>
      <c r="S251" s="221"/>
      <c r="T251" s="222"/>
      <c r="AT251" s="224" t="s">
        <v>131</v>
      </c>
      <c r="AU251" s="224" t="s">
        <v>80</v>
      </c>
      <c r="AV251" s="223" t="s">
        <v>78</v>
      </c>
      <c r="AW251" s="223" t="s">
        <v>29</v>
      </c>
      <c r="AX251" s="223" t="s">
        <v>73</v>
      </c>
      <c r="AY251" s="224" t="s">
        <v>122</v>
      </c>
    </row>
    <row r="252" spans="2:65" s="233" customFormat="1">
      <c r="B252" s="225"/>
      <c r="C252" s="226"/>
      <c r="D252" s="217" t="s">
        <v>131</v>
      </c>
      <c r="E252" s="227" t="s">
        <v>1</v>
      </c>
      <c r="F252" s="228" t="s">
        <v>450</v>
      </c>
      <c r="G252" s="226"/>
      <c r="H252" s="229">
        <v>3204</v>
      </c>
      <c r="I252" s="384"/>
      <c r="J252" s="226"/>
      <c r="K252" s="226"/>
      <c r="L252" s="100"/>
      <c r="M252" s="230"/>
      <c r="N252" s="231"/>
      <c r="O252" s="231"/>
      <c r="P252" s="231"/>
      <c r="Q252" s="231"/>
      <c r="R252" s="231"/>
      <c r="S252" s="231"/>
      <c r="T252" s="232"/>
      <c r="AT252" s="234" t="s">
        <v>131</v>
      </c>
      <c r="AU252" s="234" t="s">
        <v>80</v>
      </c>
      <c r="AV252" s="233" t="s">
        <v>80</v>
      </c>
      <c r="AW252" s="233" t="s">
        <v>29</v>
      </c>
      <c r="AX252" s="233" t="s">
        <v>73</v>
      </c>
      <c r="AY252" s="234" t="s">
        <v>122</v>
      </c>
    </row>
    <row r="253" spans="2:65" s="243" customFormat="1">
      <c r="B253" s="235"/>
      <c r="C253" s="236"/>
      <c r="D253" s="217" t="s">
        <v>131</v>
      </c>
      <c r="E253" s="237" t="s">
        <v>1</v>
      </c>
      <c r="F253" s="238" t="s">
        <v>134</v>
      </c>
      <c r="G253" s="236"/>
      <c r="H253" s="239">
        <v>3204</v>
      </c>
      <c r="I253" s="385"/>
      <c r="J253" s="236"/>
      <c r="K253" s="236"/>
      <c r="L253" s="101"/>
      <c r="M253" s="240"/>
      <c r="N253" s="241"/>
      <c r="O253" s="241"/>
      <c r="P253" s="241"/>
      <c r="Q253" s="241"/>
      <c r="R253" s="241"/>
      <c r="S253" s="241"/>
      <c r="T253" s="242"/>
      <c r="AT253" s="244" t="s">
        <v>131</v>
      </c>
      <c r="AU253" s="244" t="s">
        <v>80</v>
      </c>
      <c r="AV253" s="243" t="s">
        <v>129</v>
      </c>
      <c r="AW253" s="243" t="s">
        <v>29</v>
      </c>
      <c r="AX253" s="243" t="s">
        <v>78</v>
      </c>
      <c r="AY253" s="244" t="s">
        <v>122</v>
      </c>
    </row>
    <row r="254" spans="2:65" s="119" customFormat="1" ht="24" customHeight="1">
      <c r="B254" s="147"/>
      <c r="C254" s="102" t="s">
        <v>462</v>
      </c>
      <c r="D254" s="102" t="s">
        <v>124</v>
      </c>
      <c r="E254" s="103" t="s">
        <v>345</v>
      </c>
      <c r="F254" s="104" t="s">
        <v>346</v>
      </c>
      <c r="G254" s="105" t="s">
        <v>127</v>
      </c>
      <c r="H254" s="106">
        <v>2.6</v>
      </c>
      <c r="I254" s="282"/>
      <c r="J254" s="107">
        <f>ROUND(I254*H254,2)</f>
        <v>0</v>
      </c>
      <c r="K254" s="104" t="s">
        <v>128</v>
      </c>
      <c r="L254" s="98"/>
      <c r="M254" s="209" t="s">
        <v>1</v>
      </c>
      <c r="N254" s="210" t="s">
        <v>38</v>
      </c>
      <c r="O254" s="211">
        <v>2E-3</v>
      </c>
      <c r="P254" s="211">
        <f>O254*H254</f>
        <v>5.2000000000000006E-3</v>
      </c>
      <c r="Q254" s="211">
        <v>0</v>
      </c>
      <c r="R254" s="211">
        <f>Q254*H254</f>
        <v>0</v>
      </c>
      <c r="S254" s="211">
        <v>0</v>
      </c>
      <c r="T254" s="212">
        <f>S254*H254</f>
        <v>0</v>
      </c>
      <c r="AR254" s="213" t="s">
        <v>129</v>
      </c>
      <c r="AT254" s="213" t="s">
        <v>124</v>
      </c>
      <c r="AU254" s="213" t="s">
        <v>80</v>
      </c>
      <c r="AY254" s="112" t="s">
        <v>122</v>
      </c>
      <c r="BE254" s="214">
        <f>IF(N254="základní",J254,0)</f>
        <v>0</v>
      </c>
      <c r="BF254" s="214">
        <f>IF(N254="snížená",J254,0)</f>
        <v>0</v>
      </c>
      <c r="BG254" s="214">
        <f>IF(N254="zákl. přenesená",J254,0)</f>
        <v>0</v>
      </c>
      <c r="BH254" s="214">
        <f>IF(N254="sníž. přenesená",J254,0)</f>
        <v>0</v>
      </c>
      <c r="BI254" s="214">
        <f>IF(N254="nulová",J254,0)</f>
        <v>0</v>
      </c>
      <c r="BJ254" s="112" t="s">
        <v>78</v>
      </c>
      <c r="BK254" s="214">
        <f>ROUND(I254*H254,2)</f>
        <v>0</v>
      </c>
      <c r="BL254" s="112" t="s">
        <v>129</v>
      </c>
      <c r="BM254" s="213" t="s">
        <v>463</v>
      </c>
    </row>
    <row r="255" spans="2:65" s="223" customFormat="1">
      <c r="B255" s="215"/>
      <c r="C255" s="216"/>
      <c r="D255" s="217" t="s">
        <v>131</v>
      </c>
      <c r="E255" s="218" t="s">
        <v>1</v>
      </c>
      <c r="F255" s="219" t="s">
        <v>464</v>
      </c>
      <c r="G255" s="216"/>
      <c r="H255" s="218" t="s">
        <v>1</v>
      </c>
      <c r="I255" s="383"/>
      <c r="J255" s="216"/>
      <c r="K255" s="216"/>
      <c r="L255" s="99"/>
      <c r="M255" s="220"/>
      <c r="N255" s="221"/>
      <c r="O255" s="221"/>
      <c r="P255" s="221"/>
      <c r="Q255" s="221"/>
      <c r="R255" s="221"/>
      <c r="S255" s="221"/>
      <c r="T255" s="222"/>
      <c r="AT255" s="224" t="s">
        <v>131</v>
      </c>
      <c r="AU255" s="224" t="s">
        <v>80</v>
      </c>
      <c r="AV255" s="223" t="s">
        <v>78</v>
      </c>
      <c r="AW255" s="223" t="s">
        <v>29</v>
      </c>
      <c r="AX255" s="223" t="s">
        <v>73</v>
      </c>
      <c r="AY255" s="224" t="s">
        <v>122</v>
      </c>
    </row>
    <row r="256" spans="2:65" s="233" customFormat="1">
      <c r="B256" s="225"/>
      <c r="C256" s="226"/>
      <c r="D256" s="217" t="s">
        <v>131</v>
      </c>
      <c r="E256" s="227" t="s">
        <v>1</v>
      </c>
      <c r="F256" s="228" t="s">
        <v>465</v>
      </c>
      <c r="G256" s="226"/>
      <c r="H256" s="229">
        <v>2.6</v>
      </c>
      <c r="I256" s="384"/>
      <c r="J256" s="226"/>
      <c r="K256" s="226"/>
      <c r="L256" s="100"/>
      <c r="M256" s="230"/>
      <c r="N256" s="231"/>
      <c r="O256" s="231"/>
      <c r="P256" s="231"/>
      <c r="Q256" s="231"/>
      <c r="R256" s="231"/>
      <c r="S256" s="231"/>
      <c r="T256" s="232"/>
      <c r="AT256" s="234" t="s">
        <v>131</v>
      </c>
      <c r="AU256" s="234" t="s">
        <v>80</v>
      </c>
      <c r="AV256" s="233" t="s">
        <v>80</v>
      </c>
      <c r="AW256" s="233" t="s">
        <v>29</v>
      </c>
      <c r="AX256" s="233" t="s">
        <v>73</v>
      </c>
      <c r="AY256" s="234" t="s">
        <v>122</v>
      </c>
    </row>
    <row r="257" spans="2:65" s="243" customFormat="1">
      <c r="B257" s="235"/>
      <c r="C257" s="236"/>
      <c r="D257" s="217" t="s">
        <v>131</v>
      </c>
      <c r="E257" s="237" t="s">
        <v>1</v>
      </c>
      <c r="F257" s="238" t="s">
        <v>134</v>
      </c>
      <c r="G257" s="236"/>
      <c r="H257" s="239">
        <v>2.6</v>
      </c>
      <c r="I257" s="385"/>
      <c r="J257" s="236"/>
      <c r="K257" s="236"/>
      <c r="L257" s="101"/>
      <c r="M257" s="240"/>
      <c r="N257" s="241"/>
      <c r="O257" s="241"/>
      <c r="P257" s="241"/>
      <c r="Q257" s="241"/>
      <c r="R257" s="241"/>
      <c r="S257" s="241"/>
      <c r="T257" s="242"/>
      <c r="AT257" s="244" t="s">
        <v>131</v>
      </c>
      <c r="AU257" s="244" t="s">
        <v>80</v>
      </c>
      <c r="AV257" s="243" t="s">
        <v>129</v>
      </c>
      <c r="AW257" s="243" t="s">
        <v>29</v>
      </c>
      <c r="AX257" s="243" t="s">
        <v>78</v>
      </c>
      <c r="AY257" s="244" t="s">
        <v>122</v>
      </c>
    </row>
    <row r="258" spans="2:65" s="119" customFormat="1" ht="24" customHeight="1">
      <c r="B258" s="147"/>
      <c r="C258" s="102" t="s">
        <v>466</v>
      </c>
      <c r="D258" s="102" t="s">
        <v>124</v>
      </c>
      <c r="E258" s="103" t="s">
        <v>467</v>
      </c>
      <c r="F258" s="104" t="s">
        <v>468</v>
      </c>
      <c r="G258" s="105" t="s">
        <v>127</v>
      </c>
      <c r="H258" s="106">
        <v>2.6</v>
      </c>
      <c r="I258" s="282"/>
      <c r="J258" s="107">
        <f>ROUND(I258*H258,2)</f>
        <v>0</v>
      </c>
      <c r="K258" s="104" t="s">
        <v>128</v>
      </c>
      <c r="L258" s="98"/>
      <c r="M258" s="209" t="s">
        <v>1</v>
      </c>
      <c r="N258" s="210" t="s">
        <v>38</v>
      </c>
      <c r="O258" s="211">
        <v>6.6000000000000003E-2</v>
      </c>
      <c r="P258" s="211">
        <f>O258*H258</f>
        <v>0.1716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AR258" s="213" t="s">
        <v>129</v>
      </c>
      <c r="AT258" s="213" t="s">
        <v>124</v>
      </c>
      <c r="AU258" s="213" t="s">
        <v>80</v>
      </c>
      <c r="AY258" s="112" t="s">
        <v>122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12" t="s">
        <v>78</v>
      </c>
      <c r="BK258" s="214">
        <f>ROUND(I258*H258,2)</f>
        <v>0</v>
      </c>
      <c r="BL258" s="112" t="s">
        <v>129</v>
      </c>
      <c r="BM258" s="213" t="s">
        <v>469</v>
      </c>
    </row>
    <row r="259" spans="2:65" s="223" customFormat="1">
      <c r="B259" s="215"/>
      <c r="C259" s="216"/>
      <c r="D259" s="217" t="s">
        <v>131</v>
      </c>
      <c r="E259" s="218" t="s">
        <v>1</v>
      </c>
      <c r="F259" s="219" t="s">
        <v>470</v>
      </c>
      <c r="G259" s="216"/>
      <c r="H259" s="218" t="s">
        <v>1</v>
      </c>
      <c r="I259" s="383"/>
      <c r="J259" s="216"/>
      <c r="K259" s="216"/>
      <c r="L259" s="99"/>
      <c r="M259" s="220"/>
      <c r="N259" s="221"/>
      <c r="O259" s="221"/>
      <c r="P259" s="221"/>
      <c r="Q259" s="221"/>
      <c r="R259" s="221"/>
      <c r="S259" s="221"/>
      <c r="T259" s="222"/>
      <c r="AT259" s="224" t="s">
        <v>131</v>
      </c>
      <c r="AU259" s="224" t="s">
        <v>80</v>
      </c>
      <c r="AV259" s="223" t="s">
        <v>78</v>
      </c>
      <c r="AW259" s="223" t="s">
        <v>29</v>
      </c>
      <c r="AX259" s="223" t="s">
        <v>73</v>
      </c>
      <c r="AY259" s="224" t="s">
        <v>122</v>
      </c>
    </row>
    <row r="260" spans="2:65" s="233" customFormat="1">
      <c r="B260" s="225"/>
      <c r="C260" s="226"/>
      <c r="D260" s="217" t="s">
        <v>131</v>
      </c>
      <c r="E260" s="227" t="s">
        <v>1</v>
      </c>
      <c r="F260" s="228" t="s">
        <v>465</v>
      </c>
      <c r="G260" s="226"/>
      <c r="H260" s="229">
        <v>2.6</v>
      </c>
      <c r="I260" s="384"/>
      <c r="J260" s="226"/>
      <c r="K260" s="226"/>
      <c r="L260" s="100"/>
      <c r="M260" s="230"/>
      <c r="N260" s="231"/>
      <c r="O260" s="231"/>
      <c r="P260" s="231"/>
      <c r="Q260" s="231"/>
      <c r="R260" s="231"/>
      <c r="S260" s="231"/>
      <c r="T260" s="232"/>
      <c r="AT260" s="234" t="s">
        <v>131</v>
      </c>
      <c r="AU260" s="234" t="s">
        <v>80</v>
      </c>
      <c r="AV260" s="233" t="s">
        <v>80</v>
      </c>
      <c r="AW260" s="233" t="s">
        <v>29</v>
      </c>
      <c r="AX260" s="233" t="s">
        <v>73</v>
      </c>
      <c r="AY260" s="234" t="s">
        <v>122</v>
      </c>
    </row>
    <row r="261" spans="2:65" s="243" customFormat="1">
      <c r="B261" s="235"/>
      <c r="C261" s="236"/>
      <c r="D261" s="217" t="s">
        <v>131</v>
      </c>
      <c r="E261" s="237" t="s">
        <v>1</v>
      </c>
      <c r="F261" s="238" t="s">
        <v>134</v>
      </c>
      <c r="G261" s="236"/>
      <c r="H261" s="239">
        <v>2.6</v>
      </c>
      <c r="I261" s="385"/>
      <c r="J261" s="236"/>
      <c r="K261" s="236"/>
      <c r="L261" s="101"/>
      <c r="M261" s="240"/>
      <c r="N261" s="241"/>
      <c r="O261" s="241"/>
      <c r="P261" s="241"/>
      <c r="Q261" s="241"/>
      <c r="R261" s="241"/>
      <c r="S261" s="241"/>
      <c r="T261" s="242"/>
      <c r="AT261" s="244" t="s">
        <v>131</v>
      </c>
      <c r="AU261" s="244" t="s">
        <v>80</v>
      </c>
      <c r="AV261" s="243" t="s">
        <v>129</v>
      </c>
      <c r="AW261" s="243" t="s">
        <v>29</v>
      </c>
      <c r="AX261" s="243" t="s">
        <v>78</v>
      </c>
      <c r="AY261" s="244" t="s">
        <v>122</v>
      </c>
    </row>
    <row r="262" spans="2:65" s="119" customFormat="1" ht="24" customHeight="1">
      <c r="B262" s="147"/>
      <c r="C262" s="102" t="s">
        <v>471</v>
      </c>
      <c r="D262" s="102" t="s">
        <v>124</v>
      </c>
      <c r="E262" s="103" t="s">
        <v>472</v>
      </c>
      <c r="F262" s="104" t="s">
        <v>473</v>
      </c>
      <c r="G262" s="105" t="s">
        <v>127</v>
      </c>
      <c r="H262" s="106">
        <v>3204</v>
      </c>
      <c r="I262" s="282"/>
      <c r="J262" s="107">
        <f>ROUND(I262*H262,2)</f>
        <v>0</v>
      </c>
      <c r="K262" s="104" t="s">
        <v>128</v>
      </c>
      <c r="L262" s="98"/>
      <c r="M262" s="209" t="s">
        <v>1</v>
      </c>
      <c r="N262" s="210" t="s">
        <v>38</v>
      </c>
      <c r="O262" s="211">
        <v>1.2999999999999999E-2</v>
      </c>
      <c r="P262" s="211">
        <f>O262*H262</f>
        <v>41.652000000000001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AR262" s="213" t="s">
        <v>129</v>
      </c>
      <c r="AT262" s="213" t="s">
        <v>124</v>
      </c>
      <c r="AU262" s="213" t="s">
        <v>80</v>
      </c>
      <c r="AY262" s="112" t="s">
        <v>122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12" t="s">
        <v>78</v>
      </c>
      <c r="BK262" s="214">
        <f>ROUND(I262*H262,2)</f>
        <v>0</v>
      </c>
      <c r="BL262" s="112" t="s">
        <v>129</v>
      </c>
      <c r="BM262" s="213" t="s">
        <v>474</v>
      </c>
    </row>
    <row r="263" spans="2:65" s="223" customFormat="1" ht="22.5">
      <c r="B263" s="215"/>
      <c r="C263" s="216"/>
      <c r="D263" s="217" t="s">
        <v>131</v>
      </c>
      <c r="E263" s="218" t="s">
        <v>1</v>
      </c>
      <c r="F263" s="219" t="s">
        <v>475</v>
      </c>
      <c r="G263" s="216"/>
      <c r="H263" s="218" t="s">
        <v>1</v>
      </c>
      <c r="I263" s="383"/>
      <c r="J263" s="216"/>
      <c r="K263" s="216"/>
      <c r="L263" s="99"/>
      <c r="M263" s="220"/>
      <c r="N263" s="221"/>
      <c r="O263" s="221"/>
      <c r="P263" s="221"/>
      <c r="Q263" s="221"/>
      <c r="R263" s="221"/>
      <c r="S263" s="221"/>
      <c r="T263" s="222"/>
      <c r="AT263" s="224" t="s">
        <v>131</v>
      </c>
      <c r="AU263" s="224" t="s">
        <v>80</v>
      </c>
      <c r="AV263" s="223" t="s">
        <v>78</v>
      </c>
      <c r="AW263" s="223" t="s">
        <v>29</v>
      </c>
      <c r="AX263" s="223" t="s">
        <v>73</v>
      </c>
      <c r="AY263" s="224" t="s">
        <v>122</v>
      </c>
    </row>
    <row r="264" spans="2:65" s="233" customFormat="1">
      <c r="B264" s="225"/>
      <c r="C264" s="226"/>
      <c r="D264" s="217" t="s">
        <v>131</v>
      </c>
      <c r="E264" s="227" t="s">
        <v>1</v>
      </c>
      <c r="F264" s="228" t="s">
        <v>450</v>
      </c>
      <c r="G264" s="226"/>
      <c r="H264" s="229">
        <v>3204</v>
      </c>
      <c r="I264" s="384"/>
      <c r="J264" s="226"/>
      <c r="K264" s="226"/>
      <c r="L264" s="100"/>
      <c r="M264" s="230"/>
      <c r="N264" s="231"/>
      <c r="O264" s="231"/>
      <c r="P264" s="231"/>
      <c r="Q264" s="231"/>
      <c r="R264" s="231"/>
      <c r="S264" s="231"/>
      <c r="T264" s="232"/>
      <c r="AT264" s="234" t="s">
        <v>131</v>
      </c>
      <c r="AU264" s="234" t="s">
        <v>80</v>
      </c>
      <c r="AV264" s="233" t="s">
        <v>80</v>
      </c>
      <c r="AW264" s="233" t="s">
        <v>29</v>
      </c>
      <c r="AX264" s="233" t="s">
        <v>73</v>
      </c>
      <c r="AY264" s="234" t="s">
        <v>122</v>
      </c>
    </row>
    <row r="265" spans="2:65" s="243" customFormat="1">
      <c r="B265" s="235"/>
      <c r="C265" s="236"/>
      <c r="D265" s="217" t="s">
        <v>131</v>
      </c>
      <c r="E265" s="237" t="s">
        <v>1</v>
      </c>
      <c r="F265" s="238" t="s">
        <v>134</v>
      </c>
      <c r="G265" s="236"/>
      <c r="H265" s="239">
        <v>3204</v>
      </c>
      <c r="I265" s="385"/>
      <c r="J265" s="236"/>
      <c r="K265" s="236"/>
      <c r="L265" s="101"/>
      <c r="M265" s="240"/>
      <c r="N265" s="241"/>
      <c r="O265" s="241"/>
      <c r="P265" s="241"/>
      <c r="Q265" s="241"/>
      <c r="R265" s="241"/>
      <c r="S265" s="241"/>
      <c r="T265" s="242"/>
      <c r="AT265" s="244" t="s">
        <v>131</v>
      </c>
      <c r="AU265" s="244" t="s">
        <v>80</v>
      </c>
      <c r="AV265" s="243" t="s">
        <v>129</v>
      </c>
      <c r="AW265" s="243" t="s">
        <v>29</v>
      </c>
      <c r="AX265" s="243" t="s">
        <v>78</v>
      </c>
      <c r="AY265" s="244" t="s">
        <v>122</v>
      </c>
    </row>
    <row r="266" spans="2:65" s="203" customFormat="1" ht="22.9" customHeight="1">
      <c r="B266" s="193"/>
      <c r="C266" s="194"/>
      <c r="D266" s="195" t="s">
        <v>72</v>
      </c>
      <c r="E266" s="207" t="s">
        <v>158</v>
      </c>
      <c r="F266" s="207" t="s">
        <v>476</v>
      </c>
      <c r="G266" s="194"/>
      <c r="H266" s="194"/>
      <c r="I266" s="382"/>
      <c r="J266" s="208">
        <f>BK266</f>
        <v>0</v>
      </c>
      <c r="K266" s="194"/>
      <c r="L266" s="198"/>
      <c r="M266" s="199"/>
      <c r="N266" s="200"/>
      <c r="O266" s="200"/>
      <c r="P266" s="201">
        <f>SUM(P267:P268)</f>
        <v>68.816000000000003</v>
      </c>
      <c r="Q266" s="200"/>
      <c r="R266" s="201">
        <f>SUM(R267:R268)</f>
        <v>7.5887999999999991</v>
      </c>
      <c r="S266" s="200"/>
      <c r="T266" s="202">
        <f>SUM(T267:T268)</f>
        <v>0</v>
      </c>
      <c r="AR266" s="204" t="s">
        <v>78</v>
      </c>
      <c r="AT266" s="205" t="s">
        <v>72</v>
      </c>
      <c r="AU266" s="205" t="s">
        <v>78</v>
      </c>
      <c r="AY266" s="204" t="s">
        <v>122</v>
      </c>
      <c r="BK266" s="206">
        <f>SUM(BK267:BK268)</f>
        <v>0</v>
      </c>
    </row>
    <row r="267" spans="2:65" s="119" customFormat="1" ht="24" customHeight="1">
      <c r="B267" s="147"/>
      <c r="C267" s="102" t="s">
        <v>477</v>
      </c>
      <c r="D267" s="102" t="s">
        <v>124</v>
      </c>
      <c r="E267" s="103" t="s">
        <v>478</v>
      </c>
      <c r="F267" s="104" t="s">
        <v>479</v>
      </c>
      <c r="G267" s="105" t="s">
        <v>480</v>
      </c>
      <c r="H267" s="106">
        <v>5</v>
      </c>
      <c r="I267" s="282"/>
      <c r="J267" s="107">
        <f>ROUND(I267*H267,2)</f>
        <v>0</v>
      </c>
      <c r="K267" s="104" t="s">
        <v>128</v>
      </c>
      <c r="L267" s="98"/>
      <c r="M267" s="209" t="s">
        <v>1</v>
      </c>
      <c r="N267" s="210" t="s">
        <v>38</v>
      </c>
      <c r="O267" s="211">
        <v>3.839</v>
      </c>
      <c r="P267" s="211">
        <f>O267*H267</f>
        <v>19.195</v>
      </c>
      <c r="Q267" s="211">
        <v>0.42368</v>
      </c>
      <c r="R267" s="211">
        <f>Q267*H267</f>
        <v>2.1183999999999998</v>
      </c>
      <c r="S267" s="211">
        <v>0</v>
      </c>
      <c r="T267" s="212">
        <f>S267*H267</f>
        <v>0</v>
      </c>
      <c r="AR267" s="213" t="s">
        <v>129</v>
      </c>
      <c r="AT267" s="213" t="s">
        <v>124</v>
      </c>
      <c r="AU267" s="213" t="s">
        <v>80</v>
      </c>
      <c r="AY267" s="112" t="s">
        <v>122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12" t="s">
        <v>78</v>
      </c>
      <c r="BK267" s="214">
        <f>ROUND(I267*H267,2)</f>
        <v>0</v>
      </c>
      <c r="BL267" s="112" t="s">
        <v>129</v>
      </c>
      <c r="BM267" s="213" t="s">
        <v>481</v>
      </c>
    </row>
    <row r="268" spans="2:65" s="119" customFormat="1" ht="24" customHeight="1">
      <c r="B268" s="147"/>
      <c r="C268" s="102" t="s">
        <v>482</v>
      </c>
      <c r="D268" s="102" t="s">
        <v>124</v>
      </c>
      <c r="E268" s="103" t="s">
        <v>483</v>
      </c>
      <c r="F268" s="104" t="s">
        <v>484</v>
      </c>
      <c r="G268" s="105" t="s">
        <v>480</v>
      </c>
      <c r="H268" s="106">
        <v>13</v>
      </c>
      <c r="I268" s="282"/>
      <c r="J268" s="107">
        <f>ROUND(I268*H268,2)</f>
        <v>0</v>
      </c>
      <c r="K268" s="104" t="s">
        <v>128</v>
      </c>
      <c r="L268" s="98"/>
      <c r="M268" s="209" t="s">
        <v>1</v>
      </c>
      <c r="N268" s="210" t="s">
        <v>38</v>
      </c>
      <c r="O268" s="211">
        <v>3.8170000000000002</v>
      </c>
      <c r="P268" s="211">
        <f>O268*H268</f>
        <v>49.621000000000002</v>
      </c>
      <c r="Q268" s="211">
        <v>0.42080000000000001</v>
      </c>
      <c r="R268" s="211">
        <f>Q268*H268</f>
        <v>5.4703999999999997</v>
      </c>
      <c r="S268" s="211">
        <v>0</v>
      </c>
      <c r="T268" s="212">
        <f>S268*H268</f>
        <v>0</v>
      </c>
      <c r="AR268" s="213" t="s">
        <v>129</v>
      </c>
      <c r="AT268" s="213" t="s">
        <v>124</v>
      </c>
      <c r="AU268" s="213" t="s">
        <v>80</v>
      </c>
      <c r="AY268" s="112" t="s">
        <v>122</v>
      </c>
      <c r="BE268" s="214">
        <f>IF(N268="základní",J268,0)</f>
        <v>0</v>
      </c>
      <c r="BF268" s="214">
        <f>IF(N268="snížená",J268,0)</f>
        <v>0</v>
      </c>
      <c r="BG268" s="214">
        <f>IF(N268="zákl. přenesená",J268,0)</f>
        <v>0</v>
      </c>
      <c r="BH268" s="214">
        <f>IF(N268="sníž. přenesená",J268,0)</f>
        <v>0</v>
      </c>
      <c r="BI268" s="214">
        <f>IF(N268="nulová",J268,0)</f>
        <v>0</v>
      </c>
      <c r="BJ268" s="112" t="s">
        <v>78</v>
      </c>
      <c r="BK268" s="214">
        <f>ROUND(I268*H268,2)</f>
        <v>0</v>
      </c>
      <c r="BL268" s="112" t="s">
        <v>129</v>
      </c>
      <c r="BM268" s="213" t="s">
        <v>485</v>
      </c>
    </row>
    <row r="269" spans="2:65" s="203" customFormat="1" ht="22.9" customHeight="1">
      <c r="B269" s="193"/>
      <c r="C269" s="194"/>
      <c r="D269" s="195" t="s">
        <v>72</v>
      </c>
      <c r="E269" s="207" t="s">
        <v>163</v>
      </c>
      <c r="F269" s="207" t="s">
        <v>200</v>
      </c>
      <c r="G269" s="194"/>
      <c r="H269" s="194"/>
      <c r="I269" s="382"/>
      <c r="J269" s="208">
        <f>BK269</f>
        <v>0</v>
      </c>
      <c r="K269" s="194"/>
      <c r="L269" s="198"/>
      <c r="M269" s="199"/>
      <c r="N269" s="200"/>
      <c r="O269" s="200"/>
      <c r="P269" s="201">
        <f>SUM(P270:P369)</f>
        <v>464.25694399999998</v>
      </c>
      <c r="Q269" s="200"/>
      <c r="R269" s="201">
        <f>SUM(R270:R369)</f>
        <v>176.52140400000005</v>
      </c>
      <c r="S269" s="200"/>
      <c r="T269" s="202">
        <f>SUM(T270:T369)</f>
        <v>0.54576000000000002</v>
      </c>
      <c r="AR269" s="204" t="s">
        <v>78</v>
      </c>
      <c r="AT269" s="205" t="s">
        <v>72</v>
      </c>
      <c r="AU269" s="205" t="s">
        <v>78</v>
      </c>
      <c r="AY269" s="204" t="s">
        <v>122</v>
      </c>
      <c r="BK269" s="206">
        <f>SUM(BK270:BK369)</f>
        <v>0</v>
      </c>
    </row>
    <row r="270" spans="2:65" s="119" customFormat="1" ht="24" customHeight="1">
      <c r="B270" s="147"/>
      <c r="C270" s="102" t="s">
        <v>486</v>
      </c>
      <c r="D270" s="102" t="s">
        <v>124</v>
      </c>
      <c r="E270" s="103" t="s">
        <v>487</v>
      </c>
      <c r="F270" s="104" t="s">
        <v>488</v>
      </c>
      <c r="G270" s="105" t="s">
        <v>480</v>
      </c>
      <c r="H270" s="106">
        <v>4</v>
      </c>
      <c r="I270" s="282"/>
      <c r="J270" s="107">
        <f>ROUND(I270*H270,2)</f>
        <v>0</v>
      </c>
      <c r="K270" s="104" t="s">
        <v>128</v>
      </c>
      <c r="L270" s="98"/>
      <c r="M270" s="209" t="s">
        <v>1</v>
      </c>
      <c r="N270" s="210" t="s">
        <v>38</v>
      </c>
      <c r="O270" s="211">
        <v>0.2</v>
      </c>
      <c r="P270" s="211">
        <f>O270*H270</f>
        <v>0.8</v>
      </c>
      <c r="Q270" s="211">
        <v>6.9999999999999999E-4</v>
      </c>
      <c r="R270" s="211">
        <f>Q270*H270</f>
        <v>2.8E-3</v>
      </c>
      <c r="S270" s="211">
        <v>0</v>
      </c>
      <c r="T270" s="212">
        <f>S270*H270</f>
        <v>0</v>
      </c>
      <c r="AR270" s="213" t="s">
        <v>129</v>
      </c>
      <c r="AT270" s="213" t="s">
        <v>124</v>
      </c>
      <c r="AU270" s="213" t="s">
        <v>80</v>
      </c>
      <c r="AY270" s="112" t="s">
        <v>122</v>
      </c>
      <c r="BE270" s="214">
        <f>IF(N270="základní",J270,0)</f>
        <v>0</v>
      </c>
      <c r="BF270" s="214">
        <f>IF(N270="snížená",J270,0)</f>
        <v>0</v>
      </c>
      <c r="BG270" s="214">
        <f>IF(N270="zákl. přenesená",J270,0)</f>
        <v>0</v>
      </c>
      <c r="BH270" s="214">
        <f>IF(N270="sníž. přenesená",J270,0)</f>
        <v>0</v>
      </c>
      <c r="BI270" s="214">
        <f>IF(N270="nulová",J270,0)</f>
        <v>0</v>
      </c>
      <c r="BJ270" s="112" t="s">
        <v>78</v>
      </c>
      <c r="BK270" s="214">
        <f>ROUND(I270*H270,2)</f>
        <v>0</v>
      </c>
      <c r="BL270" s="112" t="s">
        <v>129</v>
      </c>
      <c r="BM270" s="213" t="s">
        <v>489</v>
      </c>
    </row>
    <row r="271" spans="2:65" s="223" customFormat="1">
      <c r="B271" s="215"/>
      <c r="C271" s="216"/>
      <c r="D271" s="217" t="s">
        <v>131</v>
      </c>
      <c r="E271" s="218" t="s">
        <v>1</v>
      </c>
      <c r="F271" s="219" t="s">
        <v>412</v>
      </c>
      <c r="G271" s="216"/>
      <c r="H271" s="218" t="s">
        <v>1</v>
      </c>
      <c r="I271" s="383"/>
      <c r="J271" s="216"/>
      <c r="K271" s="216"/>
      <c r="L271" s="99"/>
      <c r="M271" s="220"/>
      <c r="N271" s="221"/>
      <c r="O271" s="221"/>
      <c r="P271" s="221"/>
      <c r="Q271" s="221"/>
      <c r="R271" s="221"/>
      <c r="S271" s="221"/>
      <c r="T271" s="222"/>
      <c r="AT271" s="224" t="s">
        <v>131</v>
      </c>
      <c r="AU271" s="224" t="s">
        <v>80</v>
      </c>
      <c r="AV271" s="223" t="s">
        <v>78</v>
      </c>
      <c r="AW271" s="223" t="s">
        <v>29</v>
      </c>
      <c r="AX271" s="223" t="s">
        <v>73</v>
      </c>
      <c r="AY271" s="224" t="s">
        <v>122</v>
      </c>
    </row>
    <row r="272" spans="2:65" s="233" customFormat="1">
      <c r="B272" s="225"/>
      <c r="C272" s="226"/>
      <c r="D272" s="217" t="s">
        <v>131</v>
      </c>
      <c r="E272" s="227" t="s">
        <v>1</v>
      </c>
      <c r="F272" s="228" t="s">
        <v>490</v>
      </c>
      <c r="G272" s="226"/>
      <c r="H272" s="229">
        <v>4</v>
      </c>
      <c r="I272" s="384"/>
      <c r="J272" s="226"/>
      <c r="K272" s="226"/>
      <c r="L272" s="100"/>
      <c r="M272" s="230"/>
      <c r="N272" s="231"/>
      <c r="O272" s="231"/>
      <c r="P272" s="231"/>
      <c r="Q272" s="231"/>
      <c r="R272" s="231"/>
      <c r="S272" s="231"/>
      <c r="T272" s="232"/>
      <c r="AT272" s="234" t="s">
        <v>131</v>
      </c>
      <c r="AU272" s="234" t="s">
        <v>80</v>
      </c>
      <c r="AV272" s="233" t="s">
        <v>80</v>
      </c>
      <c r="AW272" s="233" t="s">
        <v>29</v>
      </c>
      <c r="AX272" s="233" t="s">
        <v>73</v>
      </c>
      <c r="AY272" s="234" t="s">
        <v>122</v>
      </c>
    </row>
    <row r="273" spans="2:65" s="243" customFormat="1">
      <c r="B273" s="235"/>
      <c r="C273" s="236"/>
      <c r="D273" s="217" t="s">
        <v>131</v>
      </c>
      <c r="E273" s="237" t="s">
        <v>1</v>
      </c>
      <c r="F273" s="238" t="s">
        <v>134</v>
      </c>
      <c r="G273" s="236"/>
      <c r="H273" s="239">
        <v>4</v>
      </c>
      <c r="I273" s="385"/>
      <c r="J273" s="236"/>
      <c r="K273" s="236"/>
      <c r="L273" s="101"/>
      <c r="M273" s="240"/>
      <c r="N273" s="241"/>
      <c r="O273" s="241"/>
      <c r="P273" s="241"/>
      <c r="Q273" s="241"/>
      <c r="R273" s="241"/>
      <c r="S273" s="241"/>
      <c r="T273" s="242"/>
      <c r="AT273" s="244" t="s">
        <v>131</v>
      </c>
      <c r="AU273" s="244" t="s">
        <v>80</v>
      </c>
      <c r="AV273" s="243" t="s">
        <v>129</v>
      </c>
      <c r="AW273" s="243" t="s">
        <v>29</v>
      </c>
      <c r="AX273" s="243" t="s">
        <v>78</v>
      </c>
      <c r="AY273" s="244" t="s">
        <v>122</v>
      </c>
    </row>
    <row r="274" spans="2:65" s="119" customFormat="1" ht="24" customHeight="1">
      <c r="B274" s="147"/>
      <c r="C274" s="248" t="s">
        <v>491</v>
      </c>
      <c r="D274" s="248" t="s">
        <v>310</v>
      </c>
      <c r="E274" s="249" t="s">
        <v>492</v>
      </c>
      <c r="F274" s="250" t="s">
        <v>493</v>
      </c>
      <c r="G274" s="251" t="s">
        <v>480</v>
      </c>
      <c r="H274" s="252">
        <v>1</v>
      </c>
      <c r="I274" s="288"/>
      <c r="J274" s="253">
        <f>ROUND(I274*H274,2)</f>
        <v>0</v>
      </c>
      <c r="K274" s="250" t="s">
        <v>128</v>
      </c>
      <c r="L274" s="254"/>
      <c r="M274" s="255" t="s">
        <v>1</v>
      </c>
      <c r="N274" s="256" t="s">
        <v>38</v>
      </c>
      <c r="O274" s="211">
        <v>0</v>
      </c>
      <c r="P274" s="211">
        <f>O274*H274</f>
        <v>0</v>
      </c>
      <c r="Q274" s="211">
        <v>2.5000000000000001E-3</v>
      </c>
      <c r="R274" s="211">
        <f>Q274*H274</f>
        <v>2.5000000000000001E-3</v>
      </c>
      <c r="S274" s="211">
        <v>0</v>
      </c>
      <c r="T274" s="212">
        <f>S274*H274</f>
        <v>0</v>
      </c>
      <c r="AR274" s="213" t="s">
        <v>158</v>
      </c>
      <c r="AT274" s="213" t="s">
        <v>310</v>
      </c>
      <c r="AU274" s="213" t="s">
        <v>80</v>
      </c>
      <c r="AY274" s="112" t="s">
        <v>122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12" t="s">
        <v>78</v>
      </c>
      <c r="BK274" s="214">
        <f>ROUND(I274*H274,2)</f>
        <v>0</v>
      </c>
      <c r="BL274" s="112" t="s">
        <v>129</v>
      </c>
      <c r="BM274" s="213" t="s">
        <v>494</v>
      </c>
    </row>
    <row r="275" spans="2:65" s="223" customFormat="1">
      <c r="B275" s="215"/>
      <c r="C275" s="216"/>
      <c r="D275" s="217" t="s">
        <v>131</v>
      </c>
      <c r="E275" s="218" t="s">
        <v>1</v>
      </c>
      <c r="F275" s="219" t="s">
        <v>495</v>
      </c>
      <c r="G275" s="216"/>
      <c r="H275" s="218" t="s">
        <v>1</v>
      </c>
      <c r="I275" s="383"/>
      <c r="J275" s="216"/>
      <c r="K275" s="216"/>
      <c r="L275" s="99"/>
      <c r="M275" s="220"/>
      <c r="N275" s="221"/>
      <c r="O275" s="221"/>
      <c r="P275" s="221"/>
      <c r="Q275" s="221"/>
      <c r="R275" s="221"/>
      <c r="S275" s="221"/>
      <c r="T275" s="222"/>
      <c r="AT275" s="224" t="s">
        <v>131</v>
      </c>
      <c r="AU275" s="224" t="s">
        <v>80</v>
      </c>
      <c r="AV275" s="223" t="s">
        <v>78</v>
      </c>
      <c r="AW275" s="223" t="s">
        <v>29</v>
      </c>
      <c r="AX275" s="223" t="s">
        <v>73</v>
      </c>
      <c r="AY275" s="224" t="s">
        <v>122</v>
      </c>
    </row>
    <row r="276" spans="2:65" s="233" customFormat="1">
      <c r="B276" s="225"/>
      <c r="C276" s="226"/>
      <c r="D276" s="217" t="s">
        <v>131</v>
      </c>
      <c r="E276" s="227" t="s">
        <v>1</v>
      </c>
      <c r="F276" s="228" t="s">
        <v>78</v>
      </c>
      <c r="G276" s="226"/>
      <c r="H276" s="229">
        <v>1</v>
      </c>
      <c r="I276" s="384"/>
      <c r="J276" s="226"/>
      <c r="K276" s="226"/>
      <c r="L276" s="100"/>
      <c r="M276" s="230"/>
      <c r="N276" s="231"/>
      <c r="O276" s="231"/>
      <c r="P276" s="231"/>
      <c r="Q276" s="231"/>
      <c r="R276" s="231"/>
      <c r="S276" s="231"/>
      <c r="T276" s="232"/>
      <c r="AT276" s="234" t="s">
        <v>131</v>
      </c>
      <c r="AU276" s="234" t="s">
        <v>80</v>
      </c>
      <c r="AV276" s="233" t="s">
        <v>80</v>
      </c>
      <c r="AW276" s="233" t="s">
        <v>29</v>
      </c>
      <c r="AX276" s="233" t="s">
        <v>73</v>
      </c>
      <c r="AY276" s="234" t="s">
        <v>122</v>
      </c>
    </row>
    <row r="277" spans="2:65" s="243" customFormat="1">
      <c r="B277" s="235"/>
      <c r="C277" s="236"/>
      <c r="D277" s="217" t="s">
        <v>131</v>
      </c>
      <c r="E277" s="237" t="s">
        <v>1</v>
      </c>
      <c r="F277" s="238" t="s">
        <v>134</v>
      </c>
      <c r="G277" s="236"/>
      <c r="H277" s="239">
        <v>1</v>
      </c>
      <c r="I277" s="385"/>
      <c r="J277" s="236"/>
      <c r="K277" s="236"/>
      <c r="L277" s="101"/>
      <c r="M277" s="240"/>
      <c r="N277" s="241"/>
      <c r="O277" s="241"/>
      <c r="P277" s="241"/>
      <c r="Q277" s="241"/>
      <c r="R277" s="241"/>
      <c r="S277" s="241"/>
      <c r="T277" s="242"/>
      <c r="AT277" s="244" t="s">
        <v>131</v>
      </c>
      <c r="AU277" s="244" t="s">
        <v>80</v>
      </c>
      <c r="AV277" s="243" t="s">
        <v>129</v>
      </c>
      <c r="AW277" s="243" t="s">
        <v>29</v>
      </c>
      <c r="AX277" s="243" t="s">
        <v>78</v>
      </c>
      <c r="AY277" s="244" t="s">
        <v>122</v>
      </c>
    </row>
    <row r="278" spans="2:65" s="119" customFormat="1" ht="24" customHeight="1">
      <c r="B278" s="147"/>
      <c r="C278" s="248" t="s">
        <v>496</v>
      </c>
      <c r="D278" s="248" t="s">
        <v>310</v>
      </c>
      <c r="E278" s="249" t="s">
        <v>497</v>
      </c>
      <c r="F278" s="250" t="s">
        <v>498</v>
      </c>
      <c r="G278" s="251" t="s">
        <v>480</v>
      </c>
      <c r="H278" s="252">
        <v>2</v>
      </c>
      <c r="I278" s="288"/>
      <c r="J278" s="253">
        <f>ROUND(I278*H278,2)</f>
        <v>0</v>
      </c>
      <c r="K278" s="250" t="s">
        <v>128</v>
      </c>
      <c r="L278" s="254"/>
      <c r="M278" s="255" t="s">
        <v>1</v>
      </c>
      <c r="N278" s="256" t="s">
        <v>38</v>
      </c>
      <c r="O278" s="211">
        <v>0</v>
      </c>
      <c r="P278" s="211">
        <f>O278*H278</f>
        <v>0</v>
      </c>
      <c r="Q278" s="211">
        <v>3.5000000000000001E-3</v>
      </c>
      <c r="R278" s="211">
        <f>Q278*H278</f>
        <v>7.0000000000000001E-3</v>
      </c>
      <c r="S278" s="211">
        <v>0</v>
      </c>
      <c r="T278" s="212">
        <f>S278*H278</f>
        <v>0</v>
      </c>
      <c r="AR278" s="213" t="s">
        <v>158</v>
      </c>
      <c r="AT278" s="213" t="s">
        <v>310</v>
      </c>
      <c r="AU278" s="213" t="s">
        <v>80</v>
      </c>
      <c r="AY278" s="112" t="s">
        <v>122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12" t="s">
        <v>78</v>
      </c>
      <c r="BK278" s="214">
        <f>ROUND(I278*H278,2)</f>
        <v>0</v>
      </c>
      <c r="BL278" s="112" t="s">
        <v>129</v>
      </c>
      <c r="BM278" s="213" t="s">
        <v>499</v>
      </c>
    </row>
    <row r="279" spans="2:65" s="223" customFormat="1" ht="22.5">
      <c r="B279" s="215"/>
      <c r="C279" s="216"/>
      <c r="D279" s="217" t="s">
        <v>131</v>
      </c>
      <c r="E279" s="218" t="s">
        <v>1</v>
      </c>
      <c r="F279" s="219" t="s">
        <v>500</v>
      </c>
      <c r="G279" s="216"/>
      <c r="H279" s="218" t="s">
        <v>1</v>
      </c>
      <c r="I279" s="383"/>
      <c r="J279" s="216"/>
      <c r="K279" s="216"/>
      <c r="L279" s="99"/>
      <c r="M279" s="220"/>
      <c r="N279" s="221"/>
      <c r="O279" s="221"/>
      <c r="P279" s="221"/>
      <c r="Q279" s="221"/>
      <c r="R279" s="221"/>
      <c r="S279" s="221"/>
      <c r="T279" s="222"/>
      <c r="AT279" s="224" t="s">
        <v>131</v>
      </c>
      <c r="AU279" s="224" t="s">
        <v>80</v>
      </c>
      <c r="AV279" s="223" t="s">
        <v>78</v>
      </c>
      <c r="AW279" s="223" t="s">
        <v>29</v>
      </c>
      <c r="AX279" s="223" t="s">
        <v>73</v>
      </c>
      <c r="AY279" s="224" t="s">
        <v>122</v>
      </c>
    </row>
    <row r="280" spans="2:65" s="233" customFormat="1">
      <c r="B280" s="225"/>
      <c r="C280" s="226"/>
      <c r="D280" s="217" t="s">
        <v>131</v>
      </c>
      <c r="E280" s="227" t="s">
        <v>1</v>
      </c>
      <c r="F280" s="228" t="s">
        <v>80</v>
      </c>
      <c r="G280" s="226"/>
      <c r="H280" s="229">
        <v>2</v>
      </c>
      <c r="I280" s="384"/>
      <c r="J280" s="226"/>
      <c r="K280" s="226"/>
      <c r="L280" s="100"/>
      <c r="M280" s="230"/>
      <c r="N280" s="231"/>
      <c r="O280" s="231"/>
      <c r="P280" s="231"/>
      <c r="Q280" s="231"/>
      <c r="R280" s="231"/>
      <c r="S280" s="231"/>
      <c r="T280" s="232"/>
      <c r="AT280" s="234" t="s">
        <v>131</v>
      </c>
      <c r="AU280" s="234" t="s">
        <v>80</v>
      </c>
      <c r="AV280" s="233" t="s">
        <v>80</v>
      </c>
      <c r="AW280" s="233" t="s">
        <v>29</v>
      </c>
      <c r="AX280" s="233" t="s">
        <v>73</v>
      </c>
      <c r="AY280" s="234" t="s">
        <v>122</v>
      </c>
    </row>
    <row r="281" spans="2:65" s="243" customFormat="1">
      <c r="B281" s="235"/>
      <c r="C281" s="236"/>
      <c r="D281" s="217" t="s">
        <v>131</v>
      </c>
      <c r="E281" s="237" t="s">
        <v>1</v>
      </c>
      <c r="F281" s="238" t="s">
        <v>134</v>
      </c>
      <c r="G281" s="236"/>
      <c r="H281" s="239">
        <v>2</v>
      </c>
      <c r="I281" s="385"/>
      <c r="J281" s="236"/>
      <c r="K281" s="236"/>
      <c r="L281" s="101"/>
      <c r="M281" s="240"/>
      <c r="N281" s="241"/>
      <c r="O281" s="241"/>
      <c r="P281" s="241"/>
      <c r="Q281" s="241"/>
      <c r="R281" s="241"/>
      <c r="S281" s="241"/>
      <c r="T281" s="242"/>
      <c r="AT281" s="244" t="s">
        <v>131</v>
      </c>
      <c r="AU281" s="244" t="s">
        <v>80</v>
      </c>
      <c r="AV281" s="243" t="s">
        <v>129</v>
      </c>
      <c r="AW281" s="243" t="s">
        <v>29</v>
      </c>
      <c r="AX281" s="243" t="s">
        <v>78</v>
      </c>
      <c r="AY281" s="244" t="s">
        <v>122</v>
      </c>
    </row>
    <row r="282" spans="2:65" s="119" customFormat="1" ht="24" customHeight="1">
      <c r="B282" s="147"/>
      <c r="C282" s="248" t="s">
        <v>501</v>
      </c>
      <c r="D282" s="248" t="s">
        <v>310</v>
      </c>
      <c r="E282" s="249" t="s">
        <v>502</v>
      </c>
      <c r="F282" s="250" t="s">
        <v>503</v>
      </c>
      <c r="G282" s="251" t="s">
        <v>480</v>
      </c>
      <c r="H282" s="252">
        <v>1</v>
      </c>
      <c r="I282" s="288"/>
      <c r="J282" s="253">
        <f>ROUND(I282*H282,2)</f>
        <v>0</v>
      </c>
      <c r="K282" s="250" t="s">
        <v>128</v>
      </c>
      <c r="L282" s="254"/>
      <c r="M282" s="255" t="s">
        <v>1</v>
      </c>
      <c r="N282" s="256" t="s">
        <v>38</v>
      </c>
      <c r="O282" s="211">
        <v>0</v>
      </c>
      <c r="P282" s="211">
        <f>O282*H282</f>
        <v>0</v>
      </c>
      <c r="Q282" s="211">
        <v>6.9999999999999999E-4</v>
      </c>
      <c r="R282" s="211">
        <f>Q282*H282</f>
        <v>6.9999999999999999E-4</v>
      </c>
      <c r="S282" s="211">
        <v>0</v>
      </c>
      <c r="T282" s="212">
        <f>S282*H282</f>
        <v>0</v>
      </c>
      <c r="AR282" s="213" t="s">
        <v>158</v>
      </c>
      <c r="AT282" s="213" t="s">
        <v>310</v>
      </c>
      <c r="AU282" s="213" t="s">
        <v>80</v>
      </c>
      <c r="AY282" s="112" t="s">
        <v>122</v>
      </c>
      <c r="BE282" s="214">
        <f>IF(N282="základní",J282,0)</f>
        <v>0</v>
      </c>
      <c r="BF282" s="214">
        <f>IF(N282="snížená",J282,0)</f>
        <v>0</v>
      </c>
      <c r="BG282" s="214">
        <f>IF(N282="zákl. přenesená",J282,0)</f>
        <v>0</v>
      </c>
      <c r="BH282" s="214">
        <f>IF(N282="sníž. přenesená",J282,0)</f>
        <v>0</v>
      </c>
      <c r="BI282" s="214">
        <f>IF(N282="nulová",J282,0)</f>
        <v>0</v>
      </c>
      <c r="BJ282" s="112" t="s">
        <v>78</v>
      </c>
      <c r="BK282" s="214">
        <f>ROUND(I282*H282,2)</f>
        <v>0</v>
      </c>
      <c r="BL282" s="112" t="s">
        <v>129</v>
      </c>
      <c r="BM282" s="213" t="s">
        <v>504</v>
      </c>
    </row>
    <row r="283" spans="2:65" s="223" customFormat="1">
      <c r="B283" s="215"/>
      <c r="C283" s="216"/>
      <c r="D283" s="217" t="s">
        <v>131</v>
      </c>
      <c r="E283" s="218" t="s">
        <v>1</v>
      </c>
      <c r="F283" s="219" t="s">
        <v>505</v>
      </c>
      <c r="G283" s="216"/>
      <c r="H283" s="218" t="s">
        <v>1</v>
      </c>
      <c r="I283" s="383"/>
      <c r="J283" s="216"/>
      <c r="K283" s="216"/>
      <c r="L283" s="99"/>
      <c r="M283" s="220"/>
      <c r="N283" s="221"/>
      <c r="O283" s="221"/>
      <c r="P283" s="221"/>
      <c r="Q283" s="221"/>
      <c r="R283" s="221"/>
      <c r="S283" s="221"/>
      <c r="T283" s="222"/>
      <c r="AT283" s="224" t="s">
        <v>131</v>
      </c>
      <c r="AU283" s="224" t="s">
        <v>80</v>
      </c>
      <c r="AV283" s="223" t="s">
        <v>78</v>
      </c>
      <c r="AW283" s="223" t="s">
        <v>29</v>
      </c>
      <c r="AX283" s="223" t="s">
        <v>73</v>
      </c>
      <c r="AY283" s="224" t="s">
        <v>122</v>
      </c>
    </row>
    <row r="284" spans="2:65" s="233" customFormat="1">
      <c r="B284" s="225"/>
      <c r="C284" s="226"/>
      <c r="D284" s="217" t="s">
        <v>131</v>
      </c>
      <c r="E284" s="227" t="s">
        <v>1</v>
      </c>
      <c r="F284" s="228" t="s">
        <v>78</v>
      </c>
      <c r="G284" s="226"/>
      <c r="H284" s="229">
        <v>1</v>
      </c>
      <c r="I284" s="384"/>
      <c r="J284" s="226"/>
      <c r="K284" s="226"/>
      <c r="L284" s="100"/>
      <c r="M284" s="230"/>
      <c r="N284" s="231"/>
      <c r="O284" s="231"/>
      <c r="P284" s="231"/>
      <c r="Q284" s="231"/>
      <c r="R284" s="231"/>
      <c r="S284" s="231"/>
      <c r="T284" s="232"/>
      <c r="AT284" s="234" t="s">
        <v>131</v>
      </c>
      <c r="AU284" s="234" t="s">
        <v>80</v>
      </c>
      <c r="AV284" s="233" t="s">
        <v>80</v>
      </c>
      <c r="AW284" s="233" t="s">
        <v>29</v>
      </c>
      <c r="AX284" s="233" t="s">
        <v>73</v>
      </c>
      <c r="AY284" s="234" t="s">
        <v>122</v>
      </c>
    </row>
    <row r="285" spans="2:65" s="243" customFormat="1">
      <c r="B285" s="235"/>
      <c r="C285" s="236"/>
      <c r="D285" s="217" t="s">
        <v>131</v>
      </c>
      <c r="E285" s="237" t="s">
        <v>1</v>
      </c>
      <c r="F285" s="238" t="s">
        <v>134</v>
      </c>
      <c r="G285" s="236"/>
      <c r="H285" s="239">
        <v>1</v>
      </c>
      <c r="I285" s="385"/>
      <c r="J285" s="236"/>
      <c r="K285" s="236"/>
      <c r="L285" s="101"/>
      <c r="M285" s="240"/>
      <c r="N285" s="241"/>
      <c r="O285" s="241"/>
      <c r="P285" s="241"/>
      <c r="Q285" s="241"/>
      <c r="R285" s="241"/>
      <c r="S285" s="241"/>
      <c r="T285" s="242"/>
      <c r="AT285" s="244" t="s">
        <v>131</v>
      </c>
      <c r="AU285" s="244" t="s">
        <v>80</v>
      </c>
      <c r="AV285" s="243" t="s">
        <v>129</v>
      </c>
      <c r="AW285" s="243" t="s">
        <v>29</v>
      </c>
      <c r="AX285" s="243" t="s">
        <v>78</v>
      </c>
      <c r="AY285" s="244" t="s">
        <v>122</v>
      </c>
    </row>
    <row r="286" spans="2:65" s="119" customFormat="1" ht="24" customHeight="1">
      <c r="B286" s="147"/>
      <c r="C286" s="102" t="s">
        <v>506</v>
      </c>
      <c r="D286" s="102" t="s">
        <v>124</v>
      </c>
      <c r="E286" s="103" t="s">
        <v>507</v>
      </c>
      <c r="F286" s="104" t="s">
        <v>508</v>
      </c>
      <c r="G286" s="105" t="s">
        <v>480</v>
      </c>
      <c r="H286" s="106">
        <v>3</v>
      </c>
      <c r="I286" s="282"/>
      <c r="J286" s="107">
        <f>ROUND(I286*H286,2)</f>
        <v>0</v>
      </c>
      <c r="K286" s="104" t="s">
        <v>128</v>
      </c>
      <c r="L286" s="98"/>
      <c r="M286" s="209" t="s">
        <v>1</v>
      </c>
      <c r="N286" s="210" t="s">
        <v>38</v>
      </c>
      <c r="O286" s="211">
        <v>0.41599999999999998</v>
      </c>
      <c r="P286" s="211">
        <f>O286*H286</f>
        <v>1.248</v>
      </c>
      <c r="Q286" s="211">
        <v>0.10940999999999999</v>
      </c>
      <c r="R286" s="211">
        <f>Q286*H286</f>
        <v>0.32822999999999997</v>
      </c>
      <c r="S286" s="211">
        <v>0</v>
      </c>
      <c r="T286" s="212">
        <f>S286*H286</f>
        <v>0</v>
      </c>
      <c r="AR286" s="213" t="s">
        <v>129</v>
      </c>
      <c r="AT286" s="213" t="s">
        <v>124</v>
      </c>
      <c r="AU286" s="213" t="s">
        <v>80</v>
      </c>
      <c r="AY286" s="112" t="s">
        <v>122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12" t="s">
        <v>78</v>
      </c>
      <c r="BK286" s="214">
        <f>ROUND(I286*H286,2)</f>
        <v>0</v>
      </c>
      <c r="BL286" s="112" t="s">
        <v>129</v>
      </c>
      <c r="BM286" s="213" t="s">
        <v>509</v>
      </c>
    </row>
    <row r="287" spans="2:65" s="223" customFormat="1">
      <c r="B287" s="215"/>
      <c r="C287" s="216"/>
      <c r="D287" s="217" t="s">
        <v>131</v>
      </c>
      <c r="E287" s="218" t="s">
        <v>1</v>
      </c>
      <c r="F287" s="219" t="s">
        <v>412</v>
      </c>
      <c r="G287" s="216"/>
      <c r="H287" s="218" t="s">
        <v>1</v>
      </c>
      <c r="I287" s="383"/>
      <c r="J287" s="216"/>
      <c r="K287" s="216"/>
      <c r="L287" s="99"/>
      <c r="M287" s="220"/>
      <c r="N287" s="221"/>
      <c r="O287" s="221"/>
      <c r="P287" s="221"/>
      <c r="Q287" s="221"/>
      <c r="R287" s="221"/>
      <c r="S287" s="221"/>
      <c r="T287" s="222"/>
      <c r="AT287" s="224" t="s">
        <v>131</v>
      </c>
      <c r="AU287" s="224" t="s">
        <v>80</v>
      </c>
      <c r="AV287" s="223" t="s">
        <v>78</v>
      </c>
      <c r="AW287" s="223" t="s">
        <v>29</v>
      </c>
      <c r="AX287" s="223" t="s">
        <v>73</v>
      </c>
      <c r="AY287" s="224" t="s">
        <v>122</v>
      </c>
    </row>
    <row r="288" spans="2:65" s="233" customFormat="1">
      <c r="B288" s="225"/>
      <c r="C288" s="226"/>
      <c r="D288" s="217" t="s">
        <v>131</v>
      </c>
      <c r="E288" s="227" t="s">
        <v>1</v>
      </c>
      <c r="F288" s="228" t="s">
        <v>138</v>
      </c>
      <c r="G288" s="226"/>
      <c r="H288" s="229">
        <v>3</v>
      </c>
      <c r="I288" s="384"/>
      <c r="J288" s="226"/>
      <c r="K288" s="226"/>
      <c r="L288" s="100"/>
      <c r="M288" s="230"/>
      <c r="N288" s="231"/>
      <c r="O288" s="231"/>
      <c r="P288" s="231"/>
      <c r="Q288" s="231"/>
      <c r="R288" s="231"/>
      <c r="S288" s="231"/>
      <c r="T288" s="232"/>
      <c r="AT288" s="234" t="s">
        <v>131</v>
      </c>
      <c r="AU288" s="234" t="s">
        <v>80</v>
      </c>
      <c r="AV288" s="233" t="s">
        <v>80</v>
      </c>
      <c r="AW288" s="233" t="s">
        <v>29</v>
      </c>
      <c r="AX288" s="233" t="s">
        <v>73</v>
      </c>
      <c r="AY288" s="234" t="s">
        <v>122</v>
      </c>
    </row>
    <row r="289" spans="2:65" s="243" customFormat="1">
      <c r="B289" s="235"/>
      <c r="C289" s="236"/>
      <c r="D289" s="217" t="s">
        <v>131</v>
      </c>
      <c r="E289" s="237" t="s">
        <v>1</v>
      </c>
      <c r="F289" s="238" t="s">
        <v>134</v>
      </c>
      <c r="G289" s="236"/>
      <c r="H289" s="239">
        <v>3</v>
      </c>
      <c r="I289" s="385"/>
      <c r="J289" s="236"/>
      <c r="K289" s="236"/>
      <c r="L289" s="101"/>
      <c r="M289" s="240"/>
      <c r="N289" s="241"/>
      <c r="O289" s="241"/>
      <c r="P289" s="241"/>
      <c r="Q289" s="241"/>
      <c r="R289" s="241"/>
      <c r="S289" s="241"/>
      <c r="T289" s="242"/>
      <c r="AT289" s="244" t="s">
        <v>131</v>
      </c>
      <c r="AU289" s="244" t="s">
        <v>80</v>
      </c>
      <c r="AV289" s="243" t="s">
        <v>129</v>
      </c>
      <c r="AW289" s="243" t="s">
        <v>29</v>
      </c>
      <c r="AX289" s="243" t="s">
        <v>78</v>
      </c>
      <c r="AY289" s="244" t="s">
        <v>122</v>
      </c>
    </row>
    <row r="290" spans="2:65" s="119" customFormat="1" ht="16.5" customHeight="1">
      <c r="B290" s="147"/>
      <c r="C290" s="248" t="s">
        <v>510</v>
      </c>
      <c r="D290" s="248" t="s">
        <v>310</v>
      </c>
      <c r="E290" s="249" t="s">
        <v>511</v>
      </c>
      <c r="F290" s="250" t="s">
        <v>512</v>
      </c>
      <c r="G290" s="251" t="s">
        <v>480</v>
      </c>
      <c r="H290" s="252">
        <v>3</v>
      </c>
      <c r="I290" s="288"/>
      <c r="J290" s="253">
        <f>ROUND(I290*H290,2)</f>
        <v>0</v>
      </c>
      <c r="K290" s="250" t="s">
        <v>128</v>
      </c>
      <c r="L290" s="254"/>
      <c r="M290" s="255" t="s">
        <v>1</v>
      </c>
      <c r="N290" s="256" t="s">
        <v>38</v>
      </c>
      <c r="O290" s="211">
        <v>0</v>
      </c>
      <c r="P290" s="211">
        <f>O290*H290</f>
        <v>0</v>
      </c>
      <c r="Q290" s="211">
        <v>6.1000000000000004E-3</v>
      </c>
      <c r="R290" s="211">
        <f>Q290*H290</f>
        <v>1.83E-2</v>
      </c>
      <c r="S290" s="211">
        <v>0</v>
      </c>
      <c r="T290" s="212">
        <f>S290*H290</f>
        <v>0</v>
      </c>
      <c r="AR290" s="213" t="s">
        <v>158</v>
      </c>
      <c r="AT290" s="213" t="s">
        <v>310</v>
      </c>
      <c r="AU290" s="213" t="s">
        <v>80</v>
      </c>
      <c r="AY290" s="112" t="s">
        <v>122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12" t="s">
        <v>78</v>
      </c>
      <c r="BK290" s="214">
        <f>ROUND(I290*H290,2)</f>
        <v>0</v>
      </c>
      <c r="BL290" s="112" t="s">
        <v>129</v>
      </c>
      <c r="BM290" s="213" t="s">
        <v>513</v>
      </c>
    </row>
    <row r="291" spans="2:65" s="223" customFormat="1">
      <c r="B291" s="215"/>
      <c r="C291" s="216"/>
      <c r="D291" s="217" t="s">
        <v>131</v>
      </c>
      <c r="E291" s="218" t="s">
        <v>1</v>
      </c>
      <c r="F291" s="219" t="s">
        <v>412</v>
      </c>
      <c r="G291" s="216"/>
      <c r="H291" s="218" t="s">
        <v>1</v>
      </c>
      <c r="I291" s="383"/>
      <c r="J291" s="216"/>
      <c r="K291" s="216"/>
      <c r="L291" s="99"/>
      <c r="M291" s="220"/>
      <c r="N291" s="221"/>
      <c r="O291" s="221"/>
      <c r="P291" s="221"/>
      <c r="Q291" s="221"/>
      <c r="R291" s="221"/>
      <c r="S291" s="221"/>
      <c r="T291" s="222"/>
      <c r="AT291" s="224" t="s">
        <v>131</v>
      </c>
      <c r="AU291" s="224" t="s">
        <v>80</v>
      </c>
      <c r="AV291" s="223" t="s">
        <v>78</v>
      </c>
      <c r="AW291" s="223" t="s">
        <v>29</v>
      </c>
      <c r="AX291" s="223" t="s">
        <v>73</v>
      </c>
      <c r="AY291" s="224" t="s">
        <v>122</v>
      </c>
    </row>
    <row r="292" spans="2:65" s="233" customFormat="1">
      <c r="B292" s="225"/>
      <c r="C292" s="226"/>
      <c r="D292" s="217" t="s">
        <v>131</v>
      </c>
      <c r="E292" s="227" t="s">
        <v>1</v>
      </c>
      <c r="F292" s="228" t="s">
        <v>138</v>
      </c>
      <c r="G292" s="226"/>
      <c r="H292" s="229">
        <v>3</v>
      </c>
      <c r="I292" s="384"/>
      <c r="J292" s="226"/>
      <c r="K292" s="226"/>
      <c r="L292" s="100"/>
      <c r="M292" s="230"/>
      <c r="N292" s="231"/>
      <c r="O292" s="231"/>
      <c r="P292" s="231"/>
      <c r="Q292" s="231"/>
      <c r="R292" s="231"/>
      <c r="S292" s="231"/>
      <c r="T292" s="232"/>
      <c r="AT292" s="234" t="s">
        <v>131</v>
      </c>
      <c r="AU292" s="234" t="s">
        <v>80</v>
      </c>
      <c r="AV292" s="233" t="s">
        <v>80</v>
      </c>
      <c r="AW292" s="233" t="s">
        <v>29</v>
      </c>
      <c r="AX292" s="233" t="s">
        <v>73</v>
      </c>
      <c r="AY292" s="234" t="s">
        <v>122</v>
      </c>
    </row>
    <row r="293" spans="2:65" s="243" customFormat="1">
      <c r="B293" s="235"/>
      <c r="C293" s="236"/>
      <c r="D293" s="217" t="s">
        <v>131</v>
      </c>
      <c r="E293" s="237" t="s">
        <v>1</v>
      </c>
      <c r="F293" s="238" t="s">
        <v>134</v>
      </c>
      <c r="G293" s="236"/>
      <c r="H293" s="239">
        <v>3</v>
      </c>
      <c r="I293" s="385"/>
      <c r="J293" s="236"/>
      <c r="K293" s="236"/>
      <c r="L293" s="101"/>
      <c r="M293" s="240"/>
      <c r="N293" s="241"/>
      <c r="O293" s="241"/>
      <c r="P293" s="241"/>
      <c r="Q293" s="241"/>
      <c r="R293" s="241"/>
      <c r="S293" s="241"/>
      <c r="T293" s="242"/>
      <c r="AT293" s="244" t="s">
        <v>131</v>
      </c>
      <c r="AU293" s="244" t="s">
        <v>80</v>
      </c>
      <c r="AV293" s="243" t="s">
        <v>129</v>
      </c>
      <c r="AW293" s="243" t="s">
        <v>29</v>
      </c>
      <c r="AX293" s="243" t="s">
        <v>78</v>
      </c>
      <c r="AY293" s="244" t="s">
        <v>122</v>
      </c>
    </row>
    <row r="294" spans="2:65" s="119" customFormat="1" ht="16.5" customHeight="1">
      <c r="B294" s="147"/>
      <c r="C294" s="248" t="s">
        <v>514</v>
      </c>
      <c r="D294" s="248" t="s">
        <v>310</v>
      </c>
      <c r="E294" s="249" t="s">
        <v>515</v>
      </c>
      <c r="F294" s="250" t="s">
        <v>516</v>
      </c>
      <c r="G294" s="251" t="s">
        <v>480</v>
      </c>
      <c r="H294" s="252">
        <v>3</v>
      </c>
      <c r="I294" s="288"/>
      <c r="J294" s="253">
        <f>ROUND(I294*H294,2)</f>
        <v>0</v>
      </c>
      <c r="K294" s="250" t="s">
        <v>128</v>
      </c>
      <c r="L294" s="254"/>
      <c r="M294" s="255" t="s">
        <v>1</v>
      </c>
      <c r="N294" s="256" t="s">
        <v>38</v>
      </c>
      <c r="O294" s="211">
        <v>0</v>
      </c>
      <c r="P294" s="211">
        <f>O294*H294</f>
        <v>0</v>
      </c>
      <c r="Q294" s="211">
        <v>1E-4</v>
      </c>
      <c r="R294" s="211">
        <f>Q294*H294</f>
        <v>3.0000000000000003E-4</v>
      </c>
      <c r="S294" s="211">
        <v>0</v>
      </c>
      <c r="T294" s="212">
        <f>S294*H294</f>
        <v>0</v>
      </c>
      <c r="AR294" s="213" t="s">
        <v>158</v>
      </c>
      <c r="AT294" s="213" t="s">
        <v>310</v>
      </c>
      <c r="AU294" s="213" t="s">
        <v>80</v>
      </c>
      <c r="AY294" s="112" t="s">
        <v>122</v>
      </c>
      <c r="BE294" s="214">
        <f>IF(N294="základní",J294,0)</f>
        <v>0</v>
      </c>
      <c r="BF294" s="214">
        <f>IF(N294="snížená",J294,0)</f>
        <v>0</v>
      </c>
      <c r="BG294" s="214">
        <f>IF(N294="zákl. přenesená",J294,0)</f>
        <v>0</v>
      </c>
      <c r="BH294" s="214">
        <f>IF(N294="sníž. přenesená",J294,0)</f>
        <v>0</v>
      </c>
      <c r="BI294" s="214">
        <f>IF(N294="nulová",J294,0)</f>
        <v>0</v>
      </c>
      <c r="BJ294" s="112" t="s">
        <v>78</v>
      </c>
      <c r="BK294" s="214">
        <f>ROUND(I294*H294,2)</f>
        <v>0</v>
      </c>
      <c r="BL294" s="112" t="s">
        <v>129</v>
      </c>
      <c r="BM294" s="213" t="s">
        <v>517</v>
      </c>
    </row>
    <row r="295" spans="2:65" s="223" customFormat="1">
      <c r="B295" s="215"/>
      <c r="C295" s="216"/>
      <c r="D295" s="217" t="s">
        <v>131</v>
      </c>
      <c r="E295" s="218" t="s">
        <v>1</v>
      </c>
      <c r="F295" s="219" t="s">
        <v>412</v>
      </c>
      <c r="G295" s="216"/>
      <c r="H295" s="218" t="s">
        <v>1</v>
      </c>
      <c r="I295" s="383"/>
      <c r="J295" s="216"/>
      <c r="K295" s="216"/>
      <c r="L295" s="99"/>
      <c r="M295" s="220"/>
      <c r="N295" s="221"/>
      <c r="O295" s="221"/>
      <c r="P295" s="221"/>
      <c r="Q295" s="221"/>
      <c r="R295" s="221"/>
      <c r="S295" s="221"/>
      <c r="T295" s="222"/>
      <c r="AT295" s="224" t="s">
        <v>131</v>
      </c>
      <c r="AU295" s="224" t="s">
        <v>80</v>
      </c>
      <c r="AV295" s="223" t="s">
        <v>78</v>
      </c>
      <c r="AW295" s="223" t="s">
        <v>29</v>
      </c>
      <c r="AX295" s="223" t="s">
        <v>73</v>
      </c>
      <c r="AY295" s="224" t="s">
        <v>122</v>
      </c>
    </row>
    <row r="296" spans="2:65" s="233" customFormat="1">
      <c r="B296" s="225"/>
      <c r="C296" s="226"/>
      <c r="D296" s="217" t="s">
        <v>131</v>
      </c>
      <c r="E296" s="227" t="s">
        <v>1</v>
      </c>
      <c r="F296" s="228" t="s">
        <v>138</v>
      </c>
      <c r="G296" s="226"/>
      <c r="H296" s="229">
        <v>3</v>
      </c>
      <c r="I296" s="384"/>
      <c r="J296" s="226"/>
      <c r="K296" s="226"/>
      <c r="L296" s="100"/>
      <c r="M296" s="230"/>
      <c r="N296" s="231"/>
      <c r="O296" s="231"/>
      <c r="P296" s="231"/>
      <c r="Q296" s="231"/>
      <c r="R296" s="231"/>
      <c r="S296" s="231"/>
      <c r="T296" s="232"/>
      <c r="AT296" s="234" t="s">
        <v>131</v>
      </c>
      <c r="AU296" s="234" t="s">
        <v>80</v>
      </c>
      <c r="AV296" s="233" t="s">
        <v>80</v>
      </c>
      <c r="AW296" s="233" t="s">
        <v>29</v>
      </c>
      <c r="AX296" s="233" t="s">
        <v>73</v>
      </c>
      <c r="AY296" s="234" t="s">
        <v>122</v>
      </c>
    </row>
    <row r="297" spans="2:65" s="243" customFormat="1">
      <c r="B297" s="235"/>
      <c r="C297" s="236"/>
      <c r="D297" s="217" t="s">
        <v>131</v>
      </c>
      <c r="E297" s="237" t="s">
        <v>1</v>
      </c>
      <c r="F297" s="238" t="s">
        <v>134</v>
      </c>
      <c r="G297" s="236"/>
      <c r="H297" s="239">
        <v>3</v>
      </c>
      <c r="I297" s="385"/>
      <c r="J297" s="236"/>
      <c r="K297" s="236"/>
      <c r="L297" s="101"/>
      <c r="M297" s="240"/>
      <c r="N297" s="241"/>
      <c r="O297" s="241"/>
      <c r="P297" s="241"/>
      <c r="Q297" s="241"/>
      <c r="R297" s="241"/>
      <c r="S297" s="241"/>
      <c r="T297" s="242"/>
      <c r="AT297" s="244" t="s">
        <v>131</v>
      </c>
      <c r="AU297" s="244" t="s">
        <v>80</v>
      </c>
      <c r="AV297" s="243" t="s">
        <v>129</v>
      </c>
      <c r="AW297" s="243" t="s">
        <v>29</v>
      </c>
      <c r="AX297" s="243" t="s">
        <v>78</v>
      </c>
      <c r="AY297" s="244" t="s">
        <v>122</v>
      </c>
    </row>
    <row r="298" spans="2:65" s="119" customFormat="1" ht="16.5" customHeight="1">
      <c r="B298" s="147"/>
      <c r="C298" s="248" t="s">
        <v>518</v>
      </c>
      <c r="D298" s="248" t="s">
        <v>310</v>
      </c>
      <c r="E298" s="249" t="s">
        <v>519</v>
      </c>
      <c r="F298" s="250" t="s">
        <v>520</v>
      </c>
      <c r="G298" s="251" t="s">
        <v>480</v>
      </c>
      <c r="H298" s="252">
        <v>8</v>
      </c>
      <c r="I298" s="288"/>
      <c r="J298" s="253">
        <f>ROUND(I298*H298,2)</f>
        <v>0</v>
      </c>
      <c r="K298" s="250" t="s">
        <v>128</v>
      </c>
      <c r="L298" s="254"/>
      <c r="M298" s="255" t="s">
        <v>1</v>
      </c>
      <c r="N298" s="256" t="s">
        <v>38</v>
      </c>
      <c r="O298" s="211">
        <v>0</v>
      </c>
      <c r="P298" s="211">
        <f>O298*H298</f>
        <v>0</v>
      </c>
      <c r="Q298" s="211">
        <v>3.5E-4</v>
      </c>
      <c r="R298" s="211">
        <f>Q298*H298</f>
        <v>2.8E-3</v>
      </c>
      <c r="S298" s="211">
        <v>0</v>
      </c>
      <c r="T298" s="212">
        <f>S298*H298</f>
        <v>0</v>
      </c>
      <c r="AR298" s="213" t="s">
        <v>158</v>
      </c>
      <c r="AT298" s="213" t="s">
        <v>310</v>
      </c>
      <c r="AU298" s="213" t="s">
        <v>80</v>
      </c>
      <c r="AY298" s="112" t="s">
        <v>122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12" t="s">
        <v>78</v>
      </c>
      <c r="BK298" s="214">
        <f>ROUND(I298*H298,2)</f>
        <v>0</v>
      </c>
      <c r="BL298" s="112" t="s">
        <v>129</v>
      </c>
      <c r="BM298" s="213" t="s">
        <v>521</v>
      </c>
    </row>
    <row r="299" spans="2:65" s="223" customFormat="1">
      <c r="B299" s="215"/>
      <c r="C299" s="216"/>
      <c r="D299" s="217" t="s">
        <v>131</v>
      </c>
      <c r="E299" s="218" t="s">
        <v>1</v>
      </c>
      <c r="F299" s="219" t="s">
        <v>412</v>
      </c>
      <c r="G299" s="216"/>
      <c r="H299" s="218" t="s">
        <v>1</v>
      </c>
      <c r="I299" s="383"/>
      <c r="J299" s="216"/>
      <c r="K299" s="216"/>
      <c r="L299" s="99"/>
      <c r="M299" s="220"/>
      <c r="N299" s="221"/>
      <c r="O299" s="221"/>
      <c r="P299" s="221"/>
      <c r="Q299" s="221"/>
      <c r="R299" s="221"/>
      <c r="S299" s="221"/>
      <c r="T299" s="222"/>
      <c r="AT299" s="224" t="s">
        <v>131</v>
      </c>
      <c r="AU299" s="224" t="s">
        <v>80</v>
      </c>
      <c r="AV299" s="223" t="s">
        <v>78</v>
      </c>
      <c r="AW299" s="223" t="s">
        <v>29</v>
      </c>
      <c r="AX299" s="223" t="s">
        <v>73</v>
      </c>
      <c r="AY299" s="224" t="s">
        <v>122</v>
      </c>
    </row>
    <row r="300" spans="2:65" s="233" customFormat="1">
      <c r="B300" s="225"/>
      <c r="C300" s="226"/>
      <c r="D300" s="217" t="s">
        <v>131</v>
      </c>
      <c r="E300" s="227" t="s">
        <v>1</v>
      </c>
      <c r="F300" s="228" t="s">
        <v>522</v>
      </c>
      <c r="G300" s="226"/>
      <c r="H300" s="229">
        <v>8</v>
      </c>
      <c r="I300" s="384"/>
      <c r="J300" s="226"/>
      <c r="K300" s="226"/>
      <c r="L300" s="100"/>
      <c r="M300" s="230"/>
      <c r="N300" s="231"/>
      <c r="O300" s="231"/>
      <c r="P300" s="231"/>
      <c r="Q300" s="231"/>
      <c r="R300" s="231"/>
      <c r="S300" s="231"/>
      <c r="T300" s="232"/>
      <c r="AT300" s="234" t="s">
        <v>131</v>
      </c>
      <c r="AU300" s="234" t="s">
        <v>80</v>
      </c>
      <c r="AV300" s="233" t="s">
        <v>80</v>
      </c>
      <c r="AW300" s="233" t="s">
        <v>29</v>
      </c>
      <c r="AX300" s="233" t="s">
        <v>73</v>
      </c>
      <c r="AY300" s="234" t="s">
        <v>122</v>
      </c>
    </row>
    <row r="301" spans="2:65" s="243" customFormat="1">
      <c r="B301" s="235"/>
      <c r="C301" s="236"/>
      <c r="D301" s="217" t="s">
        <v>131</v>
      </c>
      <c r="E301" s="237" t="s">
        <v>1</v>
      </c>
      <c r="F301" s="238" t="s">
        <v>134</v>
      </c>
      <c r="G301" s="236"/>
      <c r="H301" s="239">
        <v>8</v>
      </c>
      <c r="I301" s="385"/>
      <c r="J301" s="236"/>
      <c r="K301" s="236"/>
      <c r="L301" s="101"/>
      <c r="M301" s="240"/>
      <c r="N301" s="241"/>
      <c r="O301" s="241"/>
      <c r="P301" s="241"/>
      <c r="Q301" s="241"/>
      <c r="R301" s="241"/>
      <c r="S301" s="241"/>
      <c r="T301" s="242"/>
      <c r="AT301" s="244" t="s">
        <v>131</v>
      </c>
      <c r="AU301" s="244" t="s">
        <v>80</v>
      </c>
      <c r="AV301" s="243" t="s">
        <v>129</v>
      </c>
      <c r="AW301" s="243" t="s">
        <v>29</v>
      </c>
      <c r="AX301" s="243" t="s">
        <v>78</v>
      </c>
      <c r="AY301" s="244" t="s">
        <v>122</v>
      </c>
    </row>
    <row r="302" spans="2:65" s="119" customFormat="1" ht="24" customHeight="1">
      <c r="B302" s="147"/>
      <c r="C302" s="102" t="s">
        <v>523</v>
      </c>
      <c r="D302" s="102" t="s">
        <v>124</v>
      </c>
      <c r="E302" s="103" t="s">
        <v>524</v>
      </c>
      <c r="F302" s="104" t="s">
        <v>525</v>
      </c>
      <c r="G302" s="105" t="s">
        <v>175</v>
      </c>
      <c r="H302" s="106">
        <v>237.5</v>
      </c>
      <c r="I302" s="282"/>
      <c r="J302" s="107">
        <f>ROUND(I302*H302,2)</f>
        <v>0</v>
      </c>
      <c r="K302" s="104" t="s">
        <v>128</v>
      </c>
      <c r="L302" s="98"/>
      <c r="M302" s="209" t="s">
        <v>1</v>
      </c>
      <c r="N302" s="210" t="s">
        <v>38</v>
      </c>
      <c r="O302" s="211">
        <v>3.0000000000000001E-3</v>
      </c>
      <c r="P302" s="211">
        <f>O302*H302</f>
        <v>0.71250000000000002</v>
      </c>
      <c r="Q302" s="211">
        <v>8.0000000000000007E-5</v>
      </c>
      <c r="R302" s="211">
        <f>Q302*H302</f>
        <v>1.9000000000000003E-2</v>
      </c>
      <c r="S302" s="211">
        <v>0</v>
      </c>
      <c r="T302" s="212">
        <f>S302*H302</f>
        <v>0</v>
      </c>
      <c r="AR302" s="213" t="s">
        <v>129</v>
      </c>
      <c r="AT302" s="213" t="s">
        <v>124</v>
      </c>
      <c r="AU302" s="213" t="s">
        <v>80</v>
      </c>
      <c r="AY302" s="112" t="s">
        <v>122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12" t="s">
        <v>78</v>
      </c>
      <c r="BK302" s="214">
        <f>ROUND(I302*H302,2)</f>
        <v>0</v>
      </c>
      <c r="BL302" s="112" t="s">
        <v>129</v>
      </c>
      <c r="BM302" s="213" t="s">
        <v>526</v>
      </c>
    </row>
    <row r="303" spans="2:65" s="223" customFormat="1">
      <c r="B303" s="215"/>
      <c r="C303" s="216"/>
      <c r="D303" s="217" t="s">
        <v>131</v>
      </c>
      <c r="E303" s="218" t="s">
        <v>1</v>
      </c>
      <c r="F303" s="219" t="s">
        <v>527</v>
      </c>
      <c r="G303" s="216"/>
      <c r="H303" s="218" t="s">
        <v>1</v>
      </c>
      <c r="I303" s="383"/>
      <c r="J303" s="216"/>
      <c r="K303" s="216"/>
      <c r="L303" s="99"/>
      <c r="M303" s="220"/>
      <c r="N303" s="221"/>
      <c r="O303" s="221"/>
      <c r="P303" s="221"/>
      <c r="Q303" s="221"/>
      <c r="R303" s="221"/>
      <c r="S303" s="221"/>
      <c r="T303" s="222"/>
      <c r="AT303" s="224" t="s">
        <v>131</v>
      </c>
      <c r="AU303" s="224" t="s">
        <v>80</v>
      </c>
      <c r="AV303" s="223" t="s">
        <v>78</v>
      </c>
      <c r="AW303" s="223" t="s">
        <v>29</v>
      </c>
      <c r="AX303" s="223" t="s">
        <v>73</v>
      </c>
      <c r="AY303" s="224" t="s">
        <v>122</v>
      </c>
    </row>
    <row r="304" spans="2:65" s="233" customFormat="1">
      <c r="B304" s="225"/>
      <c r="C304" s="226"/>
      <c r="D304" s="217" t="s">
        <v>131</v>
      </c>
      <c r="E304" s="227" t="s">
        <v>1</v>
      </c>
      <c r="F304" s="228" t="s">
        <v>528</v>
      </c>
      <c r="G304" s="226"/>
      <c r="H304" s="229">
        <v>237.5</v>
      </c>
      <c r="I304" s="384"/>
      <c r="J304" s="226"/>
      <c r="K304" s="226"/>
      <c r="L304" s="100"/>
      <c r="M304" s="230"/>
      <c r="N304" s="231"/>
      <c r="O304" s="231"/>
      <c r="P304" s="231"/>
      <c r="Q304" s="231"/>
      <c r="R304" s="231"/>
      <c r="S304" s="231"/>
      <c r="T304" s="232"/>
      <c r="AT304" s="234" t="s">
        <v>131</v>
      </c>
      <c r="AU304" s="234" t="s">
        <v>80</v>
      </c>
      <c r="AV304" s="233" t="s">
        <v>80</v>
      </c>
      <c r="AW304" s="233" t="s">
        <v>29</v>
      </c>
      <c r="AX304" s="233" t="s">
        <v>73</v>
      </c>
      <c r="AY304" s="234" t="s">
        <v>122</v>
      </c>
    </row>
    <row r="305" spans="2:65" s="243" customFormat="1">
      <c r="B305" s="235"/>
      <c r="C305" s="236"/>
      <c r="D305" s="217" t="s">
        <v>131</v>
      </c>
      <c r="E305" s="237" t="s">
        <v>1</v>
      </c>
      <c r="F305" s="238" t="s">
        <v>134</v>
      </c>
      <c r="G305" s="236"/>
      <c r="H305" s="239">
        <v>237.5</v>
      </c>
      <c r="I305" s="385"/>
      <c r="J305" s="236"/>
      <c r="K305" s="236"/>
      <c r="L305" s="101"/>
      <c r="M305" s="240"/>
      <c r="N305" s="241"/>
      <c r="O305" s="241"/>
      <c r="P305" s="241"/>
      <c r="Q305" s="241"/>
      <c r="R305" s="241"/>
      <c r="S305" s="241"/>
      <c r="T305" s="242"/>
      <c r="AT305" s="244" t="s">
        <v>131</v>
      </c>
      <c r="AU305" s="244" t="s">
        <v>80</v>
      </c>
      <c r="AV305" s="243" t="s">
        <v>129</v>
      </c>
      <c r="AW305" s="243" t="s">
        <v>29</v>
      </c>
      <c r="AX305" s="243" t="s">
        <v>78</v>
      </c>
      <c r="AY305" s="244" t="s">
        <v>122</v>
      </c>
    </row>
    <row r="306" spans="2:65" s="119" customFormat="1" ht="24" customHeight="1">
      <c r="B306" s="147"/>
      <c r="C306" s="102" t="s">
        <v>529</v>
      </c>
      <c r="D306" s="102" t="s">
        <v>124</v>
      </c>
      <c r="E306" s="103" t="s">
        <v>530</v>
      </c>
      <c r="F306" s="104" t="s">
        <v>531</v>
      </c>
      <c r="G306" s="105" t="s">
        <v>127</v>
      </c>
      <c r="H306" s="106">
        <v>7.5</v>
      </c>
      <c r="I306" s="282"/>
      <c r="J306" s="107">
        <f>ROUND(I306*H306,2)</f>
        <v>0</v>
      </c>
      <c r="K306" s="104" t="s">
        <v>128</v>
      </c>
      <c r="L306" s="98"/>
      <c r="M306" s="209" t="s">
        <v>1</v>
      </c>
      <c r="N306" s="210" t="s">
        <v>38</v>
      </c>
      <c r="O306" s="211">
        <v>0.108</v>
      </c>
      <c r="P306" s="211">
        <f>O306*H306</f>
        <v>0.80999999999999994</v>
      </c>
      <c r="Q306" s="211">
        <v>5.9999999999999995E-4</v>
      </c>
      <c r="R306" s="211">
        <f>Q306*H306</f>
        <v>4.4999999999999997E-3</v>
      </c>
      <c r="S306" s="211">
        <v>0</v>
      </c>
      <c r="T306" s="212">
        <f>S306*H306</f>
        <v>0</v>
      </c>
      <c r="AR306" s="213" t="s">
        <v>129</v>
      </c>
      <c r="AT306" s="213" t="s">
        <v>124</v>
      </c>
      <c r="AU306" s="213" t="s">
        <v>80</v>
      </c>
      <c r="AY306" s="112" t="s">
        <v>122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12" t="s">
        <v>78</v>
      </c>
      <c r="BK306" s="214">
        <f>ROUND(I306*H306,2)</f>
        <v>0</v>
      </c>
      <c r="BL306" s="112" t="s">
        <v>129</v>
      </c>
      <c r="BM306" s="213" t="s">
        <v>532</v>
      </c>
    </row>
    <row r="307" spans="2:65" s="223" customFormat="1">
      <c r="B307" s="215"/>
      <c r="C307" s="216"/>
      <c r="D307" s="217" t="s">
        <v>131</v>
      </c>
      <c r="E307" s="218" t="s">
        <v>1</v>
      </c>
      <c r="F307" s="219" t="s">
        <v>533</v>
      </c>
      <c r="G307" s="216"/>
      <c r="H307" s="218" t="s">
        <v>1</v>
      </c>
      <c r="I307" s="383"/>
      <c r="J307" s="216"/>
      <c r="K307" s="216"/>
      <c r="L307" s="99"/>
      <c r="M307" s="220"/>
      <c r="N307" s="221"/>
      <c r="O307" s="221"/>
      <c r="P307" s="221"/>
      <c r="Q307" s="221"/>
      <c r="R307" s="221"/>
      <c r="S307" s="221"/>
      <c r="T307" s="222"/>
      <c r="AT307" s="224" t="s">
        <v>131</v>
      </c>
      <c r="AU307" s="224" t="s">
        <v>80</v>
      </c>
      <c r="AV307" s="223" t="s">
        <v>78</v>
      </c>
      <c r="AW307" s="223" t="s">
        <v>29</v>
      </c>
      <c r="AX307" s="223" t="s">
        <v>73</v>
      </c>
      <c r="AY307" s="224" t="s">
        <v>122</v>
      </c>
    </row>
    <row r="308" spans="2:65" s="233" customFormat="1">
      <c r="B308" s="225"/>
      <c r="C308" s="226"/>
      <c r="D308" s="217" t="s">
        <v>131</v>
      </c>
      <c r="E308" s="227" t="s">
        <v>1</v>
      </c>
      <c r="F308" s="228" t="s">
        <v>534</v>
      </c>
      <c r="G308" s="226"/>
      <c r="H308" s="229">
        <v>7.5</v>
      </c>
      <c r="I308" s="384"/>
      <c r="J308" s="226"/>
      <c r="K308" s="226"/>
      <c r="L308" s="100"/>
      <c r="M308" s="230"/>
      <c r="N308" s="231"/>
      <c r="O308" s="231"/>
      <c r="P308" s="231"/>
      <c r="Q308" s="231"/>
      <c r="R308" s="231"/>
      <c r="S308" s="231"/>
      <c r="T308" s="232"/>
      <c r="AT308" s="234" t="s">
        <v>131</v>
      </c>
      <c r="AU308" s="234" t="s">
        <v>80</v>
      </c>
      <c r="AV308" s="233" t="s">
        <v>80</v>
      </c>
      <c r="AW308" s="233" t="s">
        <v>29</v>
      </c>
      <c r="AX308" s="233" t="s">
        <v>73</v>
      </c>
      <c r="AY308" s="234" t="s">
        <v>122</v>
      </c>
    </row>
    <row r="309" spans="2:65" s="243" customFormat="1">
      <c r="B309" s="235"/>
      <c r="C309" s="236"/>
      <c r="D309" s="217" t="s">
        <v>131</v>
      </c>
      <c r="E309" s="237" t="s">
        <v>1</v>
      </c>
      <c r="F309" s="238" t="s">
        <v>134</v>
      </c>
      <c r="G309" s="236"/>
      <c r="H309" s="239">
        <v>7.5</v>
      </c>
      <c r="I309" s="385"/>
      <c r="J309" s="236"/>
      <c r="K309" s="236"/>
      <c r="L309" s="101"/>
      <c r="M309" s="240"/>
      <c r="N309" s="241"/>
      <c r="O309" s="241"/>
      <c r="P309" s="241"/>
      <c r="Q309" s="241"/>
      <c r="R309" s="241"/>
      <c r="S309" s="241"/>
      <c r="T309" s="242"/>
      <c r="AT309" s="244" t="s">
        <v>131</v>
      </c>
      <c r="AU309" s="244" t="s">
        <v>80</v>
      </c>
      <c r="AV309" s="243" t="s">
        <v>129</v>
      </c>
      <c r="AW309" s="243" t="s">
        <v>29</v>
      </c>
      <c r="AX309" s="243" t="s">
        <v>78</v>
      </c>
      <c r="AY309" s="244" t="s">
        <v>122</v>
      </c>
    </row>
    <row r="310" spans="2:65" s="119" customFormat="1" ht="16.5" customHeight="1">
      <c r="B310" s="147"/>
      <c r="C310" s="102" t="s">
        <v>535</v>
      </c>
      <c r="D310" s="102" t="s">
        <v>124</v>
      </c>
      <c r="E310" s="103" t="s">
        <v>536</v>
      </c>
      <c r="F310" s="104" t="s">
        <v>537</v>
      </c>
      <c r="G310" s="105" t="s">
        <v>175</v>
      </c>
      <c r="H310" s="106">
        <v>237.5</v>
      </c>
      <c r="I310" s="282"/>
      <c r="J310" s="107">
        <f>ROUND(I310*H310,2)</f>
        <v>0</v>
      </c>
      <c r="K310" s="104" t="s">
        <v>128</v>
      </c>
      <c r="L310" s="98"/>
      <c r="M310" s="209" t="s">
        <v>1</v>
      </c>
      <c r="N310" s="210" t="s">
        <v>38</v>
      </c>
      <c r="O310" s="211">
        <v>1.6E-2</v>
      </c>
      <c r="P310" s="211">
        <f>O310*H310</f>
        <v>3.8000000000000003</v>
      </c>
      <c r="Q310" s="211">
        <v>0</v>
      </c>
      <c r="R310" s="211">
        <f>Q310*H310</f>
        <v>0</v>
      </c>
      <c r="S310" s="211">
        <v>0</v>
      </c>
      <c r="T310" s="212">
        <f>S310*H310</f>
        <v>0</v>
      </c>
      <c r="AR310" s="213" t="s">
        <v>129</v>
      </c>
      <c r="AT310" s="213" t="s">
        <v>124</v>
      </c>
      <c r="AU310" s="213" t="s">
        <v>80</v>
      </c>
      <c r="AY310" s="112" t="s">
        <v>122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12" t="s">
        <v>78</v>
      </c>
      <c r="BK310" s="214">
        <f>ROUND(I310*H310,2)</f>
        <v>0</v>
      </c>
      <c r="BL310" s="112" t="s">
        <v>129</v>
      </c>
      <c r="BM310" s="213" t="s">
        <v>538</v>
      </c>
    </row>
    <row r="311" spans="2:65" s="223" customFormat="1">
      <c r="B311" s="215"/>
      <c r="C311" s="216"/>
      <c r="D311" s="217" t="s">
        <v>131</v>
      </c>
      <c r="E311" s="218" t="s">
        <v>1</v>
      </c>
      <c r="F311" s="219" t="s">
        <v>539</v>
      </c>
      <c r="G311" s="216"/>
      <c r="H311" s="218" t="s">
        <v>1</v>
      </c>
      <c r="I311" s="383"/>
      <c r="J311" s="216"/>
      <c r="K311" s="216"/>
      <c r="L311" s="99"/>
      <c r="M311" s="220"/>
      <c r="N311" s="221"/>
      <c r="O311" s="221"/>
      <c r="P311" s="221"/>
      <c r="Q311" s="221"/>
      <c r="R311" s="221"/>
      <c r="S311" s="221"/>
      <c r="T311" s="222"/>
      <c r="AT311" s="224" t="s">
        <v>131</v>
      </c>
      <c r="AU311" s="224" t="s">
        <v>80</v>
      </c>
      <c r="AV311" s="223" t="s">
        <v>78</v>
      </c>
      <c r="AW311" s="223" t="s">
        <v>29</v>
      </c>
      <c r="AX311" s="223" t="s">
        <v>73</v>
      </c>
      <c r="AY311" s="224" t="s">
        <v>122</v>
      </c>
    </row>
    <row r="312" spans="2:65" s="233" customFormat="1">
      <c r="B312" s="225"/>
      <c r="C312" s="226"/>
      <c r="D312" s="217" t="s">
        <v>131</v>
      </c>
      <c r="E312" s="227" t="s">
        <v>1</v>
      </c>
      <c r="F312" s="228" t="s">
        <v>540</v>
      </c>
      <c r="G312" s="226"/>
      <c r="H312" s="229">
        <v>237.5</v>
      </c>
      <c r="I312" s="384"/>
      <c r="J312" s="226"/>
      <c r="K312" s="226"/>
      <c r="L312" s="100"/>
      <c r="M312" s="230"/>
      <c r="N312" s="231"/>
      <c r="O312" s="231"/>
      <c r="P312" s="231"/>
      <c r="Q312" s="231"/>
      <c r="R312" s="231"/>
      <c r="S312" s="231"/>
      <c r="T312" s="232"/>
      <c r="AT312" s="234" t="s">
        <v>131</v>
      </c>
      <c r="AU312" s="234" t="s">
        <v>80</v>
      </c>
      <c r="AV312" s="233" t="s">
        <v>80</v>
      </c>
      <c r="AW312" s="233" t="s">
        <v>29</v>
      </c>
      <c r="AX312" s="233" t="s">
        <v>73</v>
      </c>
      <c r="AY312" s="234" t="s">
        <v>122</v>
      </c>
    </row>
    <row r="313" spans="2:65" s="243" customFormat="1">
      <c r="B313" s="235"/>
      <c r="C313" s="236"/>
      <c r="D313" s="217" t="s">
        <v>131</v>
      </c>
      <c r="E313" s="237" t="s">
        <v>1</v>
      </c>
      <c r="F313" s="238" t="s">
        <v>134</v>
      </c>
      <c r="G313" s="236"/>
      <c r="H313" s="239">
        <v>237.5</v>
      </c>
      <c r="I313" s="385"/>
      <c r="J313" s="236"/>
      <c r="K313" s="236"/>
      <c r="L313" s="101"/>
      <c r="M313" s="240"/>
      <c r="N313" s="241"/>
      <c r="O313" s="241"/>
      <c r="P313" s="241"/>
      <c r="Q313" s="241"/>
      <c r="R313" s="241"/>
      <c r="S313" s="241"/>
      <c r="T313" s="242"/>
      <c r="AT313" s="244" t="s">
        <v>131</v>
      </c>
      <c r="AU313" s="244" t="s">
        <v>80</v>
      </c>
      <c r="AV313" s="243" t="s">
        <v>129</v>
      </c>
      <c r="AW313" s="243" t="s">
        <v>29</v>
      </c>
      <c r="AX313" s="243" t="s">
        <v>78</v>
      </c>
      <c r="AY313" s="244" t="s">
        <v>122</v>
      </c>
    </row>
    <row r="314" spans="2:65" s="119" customFormat="1" ht="16.5" customHeight="1">
      <c r="B314" s="147"/>
      <c r="C314" s="102" t="s">
        <v>541</v>
      </c>
      <c r="D314" s="102" t="s">
        <v>124</v>
      </c>
      <c r="E314" s="103" t="s">
        <v>542</v>
      </c>
      <c r="F314" s="104" t="s">
        <v>543</v>
      </c>
      <c r="G314" s="105" t="s">
        <v>127</v>
      </c>
      <c r="H314" s="106">
        <v>7.5</v>
      </c>
      <c r="I314" s="282"/>
      <c r="J314" s="107">
        <f>ROUND(I314*H314,2)</f>
        <v>0</v>
      </c>
      <c r="K314" s="104" t="s">
        <v>128</v>
      </c>
      <c r="L314" s="98"/>
      <c r="M314" s="209" t="s">
        <v>1</v>
      </c>
      <c r="N314" s="210" t="s">
        <v>38</v>
      </c>
      <c r="O314" s="211">
        <v>8.3000000000000004E-2</v>
      </c>
      <c r="P314" s="211">
        <f>O314*H314</f>
        <v>0.62250000000000005</v>
      </c>
      <c r="Q314" s="211">
        <v>1.0000000000000001E-5</v>
      </c>
      <c r="R314" s="211">
        <f>Q314*H314</f>
        <v>7.5000000000000007E-5</v>
      </c>
      <c r="S314" s="211">
        <v>0</v>
      </c>
      <c r="T314" s="212">
        <f>S314*H314</f>
        <v>0</v>
      </c>
      <c r="AR314" s="213" t="s">
        <v>129</v>
      </c>
      <c r="AT314" s="213" t="s">
        <v>124</v>
      </c>
      <c r="AU314" s="213" t="s">
        <v>80</v>
      </c>
      <c r="AY314" s="112" t="s">
        <v>122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12" t="s">
        <v>78</v>
      </c>
      <c r="BK314" s="214">
        <f>ROUND(I314*H314,2)</f>
        <v>0</v>
      </c>
      <c r="BL314" s="112" t="s">
        <v>129</v>
      </c>
      <c r="BM314" s="213" t="s">
        <v>544</v>
      </c>
    </row>
    <row r="315" spans="2:65" s="223" customFormat="1">
      <c r="B315" s="215"/>
      <c r="C315" s="216"/>
      <c r="D315" s="217" t="s">
        <v>131</v>
      </c>
      <c r="E315" s="218" t="s">
        <v>1</v>
      </c>
      <c r="F315" s="219" t="s">
        <v>545</v>
      </c>
      <c r="G315" s="216"/>
      <c r="H315" s="218" t="s">
        <v>1</v>
      </c>
      <c r="I315" s="383"/>
      <c r="J315" s="216"/>
      <c r="K315" s="216"/>
      <c r="L315" s="99"/>
      <c r="M315" s="220"/>
      <c r="N315" s="221"/>
      <c r="O315" s="221"/>
      <c r="P315" s="221"/>
      <c r="Q315" s="221"/>
      <c r="R315" s="221"/>
      <c r="S315" s="221"/>
      <c r="T315" s="222"/>
      <c r="AT315" s="224" t="s">
        <v>131</v>
      </c>
      <c r="AU315" s="224" t="s">
        <v>80</v>
      </c>
      <c r="AV315" s="223" t="s">
        <v>78</v>
      </c>
      <c r="AW315" s="223" t="s">
        <v>29</v>
      </c>
      <c r="AX315" s="223" t="s">
        <v>73</v>
      </c>
      <c r="AY315" s="224" t="s">
        <v>122</v>
      </c>
    </row>
    <row r="316" spans="2:65" s="233" customFormat="1">
      <c r="B316" s="225"/>
      <c r="C316" s="226"/>
      <c r="D316" s="217" t="s">
        <v>131</v>
      </c>
      <c r="E316" s="227" t="s">
        <v>1</v>
      </c>
      <c r="F316" s="228" t="s">
        <v>546</v>
      </c>
      <c r="G316" s="226"/>
      <c r="H316" s="229">
        <v>7.5</v>
      </c>
      <c r="I316" s="384"/>
      <c r="J316" s="226"/>
      <c r="K316" s="226"/>
      <c r="L316" s="100"/>
      <c r="M316" s="230"/>
      <c r="N316" s="231"/>
      <c r="O316" s="231"/>
      <c r="P316" s="231"/>
      <c r="Q316" s="231"/>
      <c r="R316" s="231"/>
      <c r="S316" s="231"/>
      <c r="T316" s="232"/>
      <c r="AT316" s="234" t="s">
        <v>131</v>
      </c>
      <c r="AU316" s="234" t="s">
        <v>80</v>
      </c>
      <c r="AV316" s="233" t="s">
        <v>80</v>
      </c>
      <c r="AW316" s="233" t="s">
        <v>29</v>
      </c>
      <c r="AX316" s="233" t="s">
        <v>73</v>
      </c>
      <c r="AY316" s="234" t="s">
        <v>122</v>
      </c>
    </row>
    <row r="317" spans="2:65" s="243" customFormat="1">
      <c r="B317" s="235"/>
      <c r="C317" s="236"/>
      <c r="D317" s="217" t="s">
        <v>131</v>
      </c>
      <c r="E317" s="237" t="s">
        <v>1</v>
      </c>
      <c r="F317" s="238" t="s">
        <v>134</v>
      </c>
      <c r="G317" s="236"/>
      <c r="H317" s="239">
        <v>7.5</v>
      </c>
      <c r="I317" s="385"/>
      <c r="J317" s="236"/>
      <c r="K317" s="236"/>
      <c r="L317" s="101"/>
      <c r="M317" s="240"/>
      <c r="N317" s="241"/>
      <c r="O317" s="241"/>
      <c r="P317" s="241"/>
      <c r="Q317" s="241"/>
      <c r="R317" s="241"/>
      <c r="S317" s="241"/>
      <c r="T317" s="242"/>
      <c r="AT317" s="244" t="s">
        <v>131</v>
      </c>
      <c r="AU317" s="244" t="s">
        <v>80</v>
      </c>
      <c r="AV317" s="243" t="s">
        <v>129</v>
      </c>
      <c r="AW317" s="243" t="s">
        <v>29</v>
      </c>
      <c r="AX317" s="243" t="s">
        <v>78</v>
      </c>
      <c r="AY317" s="244" t="s">
        <v>122</v>
      </c>
    </row>
    <row r="318" spans="2:65" s="119" customFormat="1" ht="24" customHeight="1">
      <c r="B318" s="147"/>
      <c r="C318" s="102" t="s">
        <v>547</v>
      </c>
      <c r="D318" s="102" t="s">
        <v>124</v>
      </c>
      <c r="E318" s="103" t="s">
        <v>548</v>
      </c>
      <c r="F318" s="104" t="s">
        <v>549</v>
      </c>
      <c r="G318" s="105" t="s">
        <v>175</v>
      </c>
      <c r="H318" s="106">
        <v>669</v>
      </c>
      <c r="I318" s="282"/>
      <c r="J318" s="107">
        <f>ROUND(I318*H318,2)</f>
        <v>0</v>
      </c>
      <c r="K318" s="104" t="s">
        <v>128</v>
      </c>
      <c r="L318" s="98"/>
      <c r="M318" s="209" t="s">
        <v>1</v>
      </c>
      <c r="N318" s="210" t="s">
        <v>38</v>
      </c>
      <c r="O318" s="211">
        <v>0.216</v>
      </c>
      <c r="P318" s="211">
        <f>O318*H318</f>
        <v>144.50399999999999</v>
      </c>
      <c r="Q318" s="211">
        <v>0.1295</v>
      </c>
      <c r="R318" s="211">
        <f>Q318*H318</f>
        <v>86.635500000000008</v>
      </c>
      <c r="S318" s="211">
        <v>0</v>
      </c>
      <c r="T318" s="212">
        <f>S318*H318</f>
        <v>0</v>
      </c>
      <c r="AR318" s="213" t="s">
        <v>129</v>
      </c>
      <c r="AT318" s="213" t="s">
        <v>124</v>
      </c>
      <c r="AU318" s="213" t="s">
        <v>80</v>
      </c>
      <c r="AY318" s="112" t="s">
        <v>122</v>
      </c>
      <c r="BE318" s="214">
        <f>IF(N318="základní",J318,0)</f>
        <v>0</v>
      </c>
      <c r="BF318" s="214">
        <f>IF(N318="snížená",J318,0)</f>
        <v>0</v>
      </c>
      <c r="BG318" s="214">
        <f>IF(N318="zákl. přenesená",J318,0)</f>
        <v>0</v>
      </c>
      <c r="BH318" s="214">
        <f>IF(N318="sníž. přenesená",J318,0)</f>
        <v>0</v>
      </c>
      <c r="BI318" s="214">
        <f>IF(N318="nulová",J318,0)</f>
        <v>0</v>
      </c>
      <c r="BJ318" s="112" t="s">
        <v>78</v>
      </c>
      <c r="BK318" s="214">
        <f>ROUND(I318*H318,2)</f>
        <v>0</v>
      </c>
      <c r="BL318" s="112" t="s">
        <v>129</v>
      </c>
      <c r="BM318" s="213" t="s">
        <v>550</v>
      </c>
    </row>
    <row r="319" spans="2:65" s="223" customFormat="1" ht="22.5">
      <c r="B319" s="215"/>
      <c r="C319" s="216"/>
      <c r="D319" s="217" t="s">
        <v>131</v>
      </c>
      <c r="E319" s="218" t="s">
        <v>1</v>
      </c>
      <c r="F319" s="219" t="s">
        <v>355</v>
      </c>
      <c r="G319" s="216"/>
      <c r="H319" s="218" t="s">
        <v>1</v>
      </c>
      <c r="I319" s="383"/>
      <c r="J319" s="216"/>
      <c r="K319" s="216"/>
      <c r="L319" s="99"/>
      <c r="M319" s="220"/>
      <c r="N319" s="221"/>
      <c r="O319" s="221"/>
      <c r="P319" s="221"/>
      <c r="Q319" s="221"/>
      <c r="R319" s="221"/>
      <c r="S319" s="221"/>
      <c r="T319" s="222"/>
      <c r="AT319" s="224" t="s">
        <v>131</v>
      </c>
      <c r="AU319" s="224" t="s">
        <v>80</v>
      </c>
      <c r="AV319" s="223" t="s">
        <v>78</v>
      </c>
      <c r="AW319" s="223" t="s">
        <v>29</v>
      </c>
      <c r="AX319" s="223" t="s">
        <v>73</v>
      </c>
      <c r="AY319" s="224" t="s">
        <v>122</v>
      </c>
    </row>
    <row r="320" spans="2:65" s="233" customFormat="1">
      <c r="B320" s="225"/>
      <c r="C320" s="226"/>
      <c r="D320" s="217" t="s">
        <v>131</v>
      </c>
      <c r="E320" s="227" t="s">
        <v>1</v>
      </c>
      <c r="F320" s="228" t="s">
        <v>551</v>
      </c>
      <c r="G320" s="226"/>
      <c r="H320" s="229">
        <v>669</v>
      </c>
      <c r="I320" s="384"/>
      <c r="J320" s="226"/>
      <c r="K320" s="226"/>
      <c r="L320" s="100"/>
      <c r="M320" s="230"/>
      <c r="N320" s="231"/>
      <c r="O320" s="231"/>
      <c r="P320" s="231"/>
      <c r="Q320" s="231"/>
      <c r="R320" s="231"/>
      <c r="S320" s="231"/>
      <c r="T320" s="232"/>
      <c r="AT320" s="234" t="s">
        <v>131</v>
      </c>
      <c r="AU320" s="234" t="s">
        <v>80</v>
      </c>
      <c r="AV320" s="233" t="s">
        <v>80</v>
      </c>
      <c r="AW320" s="233" t="s">
        <v>29</v>
      </c>
      <c r="AX320" s="233" t="s">
        <v>73</v>
      </c>
      <c r="AY320" s="234" t="s">
        <v>122</v>
      </c>
    </row>
    <row r="321" spans="2:65" s="243" customFormat="1">
      <c r="B321" s="235"/>
      <c r="C321" s="236"/>
      <c r="D321" s="217" t="s">
        <v>131</v>
      </c>
      <c r="E321" s="237" t="s">
        <v>1</v>
      </c>
      <c r="F321" s="238" t="s">
        <v>134</v>
      </c>
      <c r="G321" s="236"/>
      <c r="H321" s="239">
        <v>669</v>
      </c>
      <c r="I321" s="385"/>
      <c r="J321" s="236"/>
      <c r="K321" s="236"/>
      <c r="L321" s="101"/>
      <c r="M321" s="240"/>
      <c r="N321" s="241"/>
      <c r="O321" s="241"/>
      <c r="P321" s="241"/>
      <c r="Q321" s="241"/>
      <c r="R321" s="241"/>
      <c r="S321" s="241"/>
      <c r="T321" s="242"/>
      <c r="AT321" s="244" t="s">
        <v>131</v>
      </c>
      <c r="AU321" s="244" t="s">
        <v>80</v>
      </c>
      <c r="AV321" s="243" t="s">
        <v>129</v>
      </c>
      <c r="AW321" s="243" t="s">
        <v>29</v>
      </c>
      <c r="AX321" s="243" t="s">
        <v>78</v>
      </c>
      <c r="AY321" s="244" t="s">
        <v>122</v>
      </c>
    </row>
    <row r="322" spans="2:65" s="119" customFormat="1" ht="16.5" customHeight="1">
      <c r="B322" s="147"/>
      <c r="C322" s="248" t="s">
        <v>552</v>
      </c>
      <c r="D322" s="248" t="s">
        <v>310</v>
      </c>
      <c r="E322" s="249" t="s">
        <v>553</v>
      </c>
      <c r="F322" s="250" t="s">
        <v>554</v>
      </c>
      <c r="G322" s="251" t="s">
        <v>175</v>
      </c>
      <c r="H322" s="252">
        <v>675.69</v>
      </c>
      <c r="I322" s="288"/>
      <c r="J322" s="253">
        <f>ROUND(I322*H322,2)</f>
        <v>0</v>
      </c>
      <c r="K322" s="250" t="s">
        <v>128</v>
      </c>
      <c r="L322" s="254"/>
      <c r="M322" s="255" t="s">
        <v>1</v>
      </c>
      <c r="N322" s="256" t="s">
        <v>38</v>
      </c>
      <c r="O322" s="211">
        <v>0</v>
      </c>
      <c r="P322" s="211">
        <f>O322*H322</f>
        <v>0</v>
      </c>
      <c r="Q322" s="211">
        <v>8.5000000000000006E-2</v>
      </c>
      <c r="R322" s="211">
        <f>Q322*H322</f>
        <v>57.433650000000007</v>
      </c>
      <c r="S322" s="211">
        <v>0</v>
      </c>
      <c r="T322" s="212">
        <f>S322*H322</f>
        <v>0</v>
      </c>
      <c r="AR322" s="213" t="s">
        <v>158</v>
      </c>
      <c r="AT322" s="213" t="s">
        <v>310</v>
      </c>
      <c r="AU322" s="213" t="s">
        <v>80</v>
      </c>
      <c r="AY322" s="112" t="s">
        <v>122</v>
      </c>
      <c r="BE322" s="214">
        <f>IF(N322="základní",J322,0)</f>
        <v>0</v>
      </c>
      <c r="BF322" s="214">
        <f>IF(N322="snížená",J322,0)</f>
        <v>0</v>
      </c>
      <c r="BG322" s="214">
        <f>IF(N322="zákl. přenesená",J322,0)</f>
        <v>0</v>
      </c>
      <c r="BH322" s="214">
        <f>IF(N322="sníž. přenesená",J322,0)</f>
        <v>0</v>
      </c>
      <c r="BI322" s="214">
        <f>IF(N322="nulová",J322,0)</f>
        <v>0</v>
      </c>
      <c r="BJ322" s="112" t="s">
        <v>78</v>
      </c>
      <c r="BK322" s="214">
        <f>ROUND(I322*H322,2)</f>
        <v>0</v>
      </c>
      <c r="BL322" s="112" t="s">
        <v>129</v>
      </c>
      <c r="BM322" s="213" t="s">
        <v>555</v>
      </c>
    </row>
    <row r="323" spans="2:65" s="223" customFormat="1">
      <c r="B323" s="215"/>
      <c r="C323" s="216"/>
      <c r="D323" s="217" t="s">
        <v>131</v>
      </c>
      <c r="E323" s="218" t="s">
        <v>1</v>
      </c>
      <c r="F323" s="219" t="s">
        <v>556</v>
      </c>
      <c r="G323" s="216"/>
      <c r="H323" s="218" t="s">
        <v>1</v>
      </c>
      <c r="I323" s="383"/>
      <c r="J323" s="216"/>
      <c r="K323" s="216"/>
      <c r="L323" s="99"/>
      <c r="M323" s="220"/>
      <c r="N323" s="221"/>
      <c r="O323" s="221"/>
      <c r="P323" s="221"/>
      <c r="Q323" s="221"/>
      <c r="R323" s="221"/>
      <c r="S323" s="221"/>
      <c r="T323" s="222"/>
      <c r="AT323" s="224" t="s">
        <v>131</v>
      </c>
      <c r="AU323" s="224" t="s">
        <v>80</v>
      </c>
      <c r="AV323" s="223" t="s">
        <v>78</v>
      </c>
      <c r="AW323" s="223" t="s">
        <v>29</v>
      </c>
      <c r="AX323" s="223" t="s">
        <v>73</v>
      </c>
      <c r="AY323" s="224" t="s">
        <v>122</v>
      </c>
    </row>
    <row r="324" spans="2:65" s="233" customFormat="1">
      <c r="B324" s="225"/>
      <c r="C324" s="226"/>
      <c r="D324" s="217" t="s">
        <v>131</v>
      </c>
      <c r="E324" s="227" t="s">
        <v>1</v>
      </c>
      <c r="F324" s="228" t="s">
        <v>557</v>
      </c>
      <c r="G324" s="226"/>
      <c r="H324" s="229">
        <v>675.69</v>
      </c>
      <c r="I324" s="384"/>
      <c r="J324" s="226"/>
      <c r="K324" s="226"/>
      <c r="L324" s="100"/>
      <c r="M324" s="230"/>
      <c r="N324" s="231"/>
      <c r="O324" s="231"/>
      <c r="P324" s="231"/>
      <c r="Q324" s="231"/>
      <c r="R324" s="231"/>
      <c r="S324" s="231"/>
      <c r="T324" s="232"/>
      <c r="AT324" s="234" t="s">
        <v>131</v>
      </c>
      <c r="AU324" s="234" t="s">
        <v>80</v>
      </c>
      <c r="AV324" s="233" t="s">
        <v>80</v>
      </c>
      <c r="AW324" s="233" t="s">
        <v>29</v>
      </c>
      <c r="AX324" s="233" t="s">
        <v>73</v>
      </c>
      <c r="AY324" s="234" t="s">
        <v>122</v>
      </c>
    </row>
    <row r="325" spans="2:65" s="243" customFormat="1">
      <c r="B325" s="235"/>
      <c r="C325" s="236"/>
      <c r="D325" s="217" t="s">
        <v>131</v>
      </c>
      <c r="E325" s="237" t="s">
        <v>1</v>
      </c>
      <c r="F325" s="238" t="s">
        <v>134</v>
      </c>
      <c r="G325" s="236"/>
      <c r="H325" s="239">
        <v>675.69</v>
      </c>
      <c r="I325" s="385"/>
      <c r="J325" s="236"/>
      <c r="K325" s="236"/>
      <c r="L325" s="101"/>
      <c r="M325" s="240"/>
      <c r="N325" s="241"/>
      <c r="O325" s="241"/>
      <c r="P325" s="241"/>
      <c r="Q325" s="241"/>
      <c r="R325" s="241"/>
      <c r="S325" s="241"/>
      <c r="T325" s="242"/>
      <c r="AT325" s="244" t="s">
        <v>131</v>
      </c>
      <c r="AU325" s="244" t="s">
        <v>80</v>
      </c>
      <c r="AV325" s="243" t="s">
        <v>129</v>
      </c>
      <c r="AW325" s="243" t="s">
        <v>29</v>
      </c>
      <c r="AX325" s="243" t="s">
        <v>78</v>
      </c>
      <c r="AY325" s="244" t="s">
        <v>122</v>
      </c>
    </row>
    <row r="326" spans="2:65" s="119" customFormat="1" ht="24" customHeight="1">
      <c r="B326" s="147"/>
      <c r="C326" s="102" t="s">
        <v>558</v>
      </c>
      <c r="D326" s="102" t="s">
        <v>124</v>
      </c>
      <c r="E326" s="103" t="s">
        <v>352</v>
      </c>
      <c r="F326" s="104" t="s">
        <v>353</v>
      </c>
      <c r="G326" s="105" t="s">
        <v>175</v>
      </c>
      <c r="H326" s="106">
        <v>89</v>
      </c>
      <c r="I326" s="282"/>
      <c r="J326" s="107">
        <f>ROUND(I326*H326,2)</f>
        <v>0</v>
      </c>
      <c r="K326" s="104" t="s">
        <v>128</v>
      </c>
      <c r="L326" s="98"/>
      <c r="M326" s="209" t="s">
        <v>1</v>
      </c>
      <c r="N326" s="210" t="s">
        <v>38</v>
      </c>
      <c r="O326" s="211">
        <v>0.14000000000000001</v>
      </c>
      <c r="P326" s="211">
        <f>O326*H326</f>
        <v>12.46</v>
      </c>
      <c r="Q326" s="211">
        <v>0.10095</v>
      </c>
      <c r="R326" s="211">
        <f>Q326*H326</f>
        <v>8.9845500000000005</v>
      </c>
      <c r="S326" s="211">
        <v>0</v>
      </c>
      <c r="T326" s="212">
        <f>S326*H326</f>
        <v>0</v>
      </c>
      <c r="AR326" s="213" t="s">
        <v>129</v>
      </c>
      <c r="AT326" s="213" t="s">
        <v>124</v>
      </c>
      <c r="AU326" s="213" t="s">
        <v>80</v>
      </c>
      <c r="AY326" s="112" t="s">
        <v>122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12" t="s">
        <v>78</v>
      </c>
      <c r="BK326" s="214">
        <f>ROUND(I326*H326,2)</f>
        <v>0</v>
      </c>
      <c r="BL326" s="112" t="s">
        <v>129</v>
      </c>
      <c r="BM326" s="213" t="s">
        <v>559</v>
      </c>
    </row>
    <row r="327" spans="2:65" s="223" customFormat="1" ht="22.5">
      <c r="B327" s="215"/>
      <c r="C327" s="216"/>
      <c r="D327" s="217" t="s">
        <v>131</v>
      </c>
      <c r="E327" s="218" t="s">
        <v>1</v>
      </c>
      <c r="F327" s="219" t="s">
        <v>560</v>
      </c>
      <c r="G327" s="216"/>
      <c r="H327" s="218" t="s">
        <v>1</v>
      </c>
      <c r="I327" s="383"/>
      <c r="J327" s="216"/>
      <c r="K327" s="216"/>
      <c r="L327" s="99"/>
      <c r="M327" s="220"/>
      <c r="N327" s="221"/>
      <c r="O327" s="221"/>
      <c r="P327" s="221"/>
      <c r="Q327" s="221"/>
      <c r="R327" s="221"/>
      <c r="S327" s="221"/>
      <c r="T327" s="222"/>
      <c r="AT327" s="224" t="s">
        <v>131</v>
      </c>
      <c r="AU327" s="224" t="s">
        <v>80</v>
      </c>
      <c r="AV327" s="223" t="s">
        <v>78</v>
      </c>
      <c r="AW327" s="223" t="s">
        <v>29</v>
      </c>
      <c r="AX327" s="223" t="s">
        <v>73</v>
      </c>
      <c r="AY327" s="224" t="s">
        <v>122</v>
      </c>
    </row>
    <row r="328" spans="2:65" s="233" customFormat="1">
      <c r="B328" s="225"/>
      <c r="C328" s="226"/>
      <c r="D328" s="217" t="s">
        <v>131</v>
      </c>
      <c r="E328" s="227" t="s">
        <v>1</v>
      </c>
      <c r="F328" s="228" t="s">
        <v>561</v>
      </c>
      <c r="G328" s="226"/>
      <c r="H328" s="229">
        <v>89</v>
      </c>
      <c r="I328" s="384"/>
      <c r="J328" s="226"/>
      <c r="K328" s="226"/>
      <c r="L328" s="100"/>
      <c r="M328" s="230"/>
      <c r="N328" s="231"/>
      <c r="O328" s="231"/>
      <c r="P328" s="231"/>
      <c r="Q328" s="231"/>
      <c r="R328" s="231"/>
      <c r="S328" s="231"/>
      <c r="T328" s="232"/>
      <c r="AT328" s="234" t="s">
        <v>131</v>
      </c>
      <c r="AU328" s="234" t="s">
        <v>80</v>
      </c>
      <c r="AV328" s="233" t="s">
        <v>80</v>
      </c>
      <c r="AW328" s="233" t="s">
        <v>29</v>
      </c>
      <c r="AX328" s="233" t="s">
        <v>73</v>
      </c>
      <c r="AY328" s="234" t="s">
        <v>122</v>
      </c>
    </row>
    <row r="329" spans="2:65" s="243" customFormat="1">
      <c r="B329" s="235"/>
      <c r="C329" s="236"/>
      <c r="D329" s="217" t="s">
        <v>131</v>
      </c>
      <c r="E329" s="237" t="s">
        <v>1</v>
      </c>
      <c r="F329" s="238" t="s">
        <v>134</v>
      </c>
      <c r="G329" s="236"/>
      <c r="H329" s="239">
        <v>89</v>
      </c>
      <c r="I329" s="385"/>
      <c r="J329" s="236"/>
      <c r="K329" s="236"/>
      <c r="L329" s="101"/>
      <c r="M329" s="240"/>
      <c r="N329" s="241"/>
      <c r="O329" s="241"/>
      <c r="P329" s="241"/>
      <c r="Q329" s="241"/>
      <c r="R329" s="241"/>
      <c r="S329" s="241"/>
      <c r="T329" s="242"/>
      <c r="AT329" s="244" t="s">
        <v>131</v>
      </c>
      <c r="AU329" s="244" t="s">
        <v>80</v>
      </c>
      <c r="AV329" s="243" t="s">
        <v>129</v>
      </c>
      <c r="AW329" s="243" t="s">
        <v>29</v>
      </c>
      <c r="AX329" s="243" t="s">
        <v>78</v>
      </c>
      <c r="AY329" s="244" t="s">
        <v>122</v>
      </c>
    </row>
    <row r="330" spans="2:65" s="119" customFormat="1" ht="16.5" customHeight="1">
      <c r="B330" s="147"/>
      <c r="C330" s="248" t="s">
        <v>562</v>
      </c>
      <c r="D330" s="248" t="s">
        <v>310</v>
      </c>
      <c r="E330" s="249" t="s">
        <v>357</v>
      </c>
      <c r="F330" s="250" t="s">
        <v>358</v>
      </c>
      <c r="G330" s="251" t="s">
        <v>175</v>
      </c>
      <c r="H330" s="252">
        <v>89.89</v>
      </c>
      <c r="I330" s="288"/>
      <c r="J330" s="253">
        <f>ROUND(I330*H330,2)</f>
        <v>0</v>
      </c>
      <c r="K330" s="250" t="s">
        <v>128</v>
      </c>
      <c r="L330" s="254"/>
      <c r="M330" s="255" t="s">
        <v>1</v>
      </c>
      <c r="N330" s="256" t="s">
        <v>38</v>
      </c>
      <c r="O330" s="211">
        <v>0</v>
      </c>
      <c r="P330" s="211">
        <f>O330*H330</f>
        <v>0</v>
      </c>
      <c r="Q330" s="211">
        <v>4.5999999999999999E-2</v>
      </c>
      <c r="R330" s="211">
        <f>Q330*H330</f>
        <v>4.1349400000000003</v>
      </c>
      <c r="S330" s="211">
        <v>0</v>
      </c>
      <c r="T330" s="212">
        <f>S330*H330</f>
        <v>0</v>
      </c>
      <c r="AR330" s="213" t="s">
        <v>158</v>
      </c>
      <c r="AT330" s="213" t="s">
        <v>310</v>
      </c>
      <c r="AU330" s="213" t="s">
        <v>80</v>
      </c>
      <c r="AY330" s="112" t="s">
        <v>122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12" t="s">
        <v>78</v>
      </c>
      <c r="BK330" s="214">
        <f>ROUND(I330*H330,2)</f>
        <v>0</v>
      </c>
      <c r="BL330" s="112" t="s">
        <v>129</v>
      </c>
      <c r="BM330" s="213" t="s">
        <v>563</v>
      </c>
    </row>
    <row r="331" spans="2:65" s="223" customFormat="1">
      <c r="B331" s="215"/>
      <c r="C331" s="216"/>
      <c r="D331" s="217" t="s">
        <v>131</v>
      </c>
      <c r="E331" s="218" t="s">
        <v>1</v>
      </c>
      <c r="F331" s="219" t="s">
        <v>564</v>
      </c>
      <c r="G331" s="216"/>
      <c r="H331" s="218" t="s">
        <v>1</v>
      </c>
      <c r="I331" s="383"/>
      <c r="J331" s="216"/>
      <c r="K331" s="216"/>
      <c r="L331" s="99"/>
      <c r="M331" s="220"/>
      <c r="N331" s="221"/>
      <c r="O331" s="221"/>
      <c r="P331" s="221"/>
      <c r="Q331" s="221"/>
      <c r="R331" s="221"/>
      <c r="S331" s="221"/>
      <c r="T331" s="222"/>
      <c r="AT331" s="224" t="s">
        <v>131</v>
      </c>
      <c r="AU331" s="224" t="s">
        <v>80</v>
      </c>
      <c r="AV331" s="223" t="s">
        <v>78</v>
      </c>
      <c r="AW331" s="223" t="s">
        <v>29</v>
      </c>
      <c r="AX331" s="223" t="s">
        <v>73</v>
      </c>
      <c r="AY331" s="224" t="s">
        <v>122</v>
      </c>
    </row>
    <row r="332" spans="2:65" s="233" customFormat="1">
      <c r="B332" s="225"/>
      <c r="C332" s="226"/>
      <c r="D332" s="217" t="s">
        <v>131</v>
      </c>
      <c r="E332" s="227" t="s">
        <v>1</v>
      </c>
      <c r="F332" s="228" t="s">
        <v>565</v>
      </c>
      <c r="G332" s="226"/>
      <c r="H332" s="229">
        <v>89.89</v>
      </c>
      <c r="I332" s="384"/>
      <c r="J332" s="226"/>
      <c r="K332" s="226"/>
      <c r="L332" s="100"/>
      <c r="M332" s="230"/>
      <c r="N332" s="231"/>
      <c r="O332" s="231"/>
      <c r="P332" s="231"/>
      <c r="Q332" s="231"/>
      <c r="R332" s="231"/>
      <c r="S332" s="231"/>
      <c r="T332" s="232"/>
      <c r="AT332" s="234" t="s">
        <v>131</v>
      </c>
      <c r="AU332" s="234" t="s">
        <v>80</v>
      </c>
      <c r="AV332" s="233" t="s">
        <v>80</v>
      </c>
      <c r="AW332" s="233" t="s">
        <v>29</v>
      </c>
      <c r="AX332" s="233" t="s">
        <v>73</v>
      </c>
      <c r="AY332" s="234" t="s">
        <v>122</v>
      </c>
    </row>
    <row r="333" spans="2:65" s="243" customFormat="1">
      <c r="B333" s="235"/>
      <c r="C333" s="236"/>
      <c r="D333" s="217" t="s">
        <v>131</v>
      </c>
      <c r="E333" s="237" t="s">
        <v>1</v>
      </c>
      <c r="F333" s="238" t="s">
        <v>134</v>
      </c>
      <c r="G333" s="236"/>
      <c r="H333" s="239">
        <v>89.89</v>
      </c>
      <c r="I333" s="385"/>
      <c r="J333" s="236"/>
      <c r="K333" s="236"/>
      <c r="L333" s="101"/>
      <c r="M333" s="240"/>
      <c r="N333" s="241"/>
      <c r="O333" s="241"/>
      <c r="P333" s="241"/>
      <c r="Q333" s="241"/>
      <c r="R333" s="241"/>
      <c r="S333" s="241"/>
      <c r="T333" s="242"/>
      <c r="AT333" s="244" t="s">
        <v>131</v>
      </c>
      <c r="AU333" s="244" t="s">
        <v>80</v>
      </c>
      <c r="AV333" s="243" t="s">
        <v>129</v>
      </c>
      <c r="AW333" s="243" t="s">
        <v>29</v>
      </c>
      <c r="AX333" s="243" t="s">
        <v>78</v>
      </c>
      <c r="AY333" s="244" t="s">
        <v>122</v>
      </c>
    </row>
    <row r="334" spans="2:65" s="119" customFormat="1" ht="24" customHeight="1">
      <c r="B334" s="147"/>
      <c r="C334" s="102" t="s">
        <v>566</v>
      </c>
      <c r="D334" s="102" t="s">
        <v>124</v>
      </c>
      <c r="E334" s="103" t="s">
        <v>567</v>
      </c>
      <c r="F334" s="104" t="s">
        <v>568</v>
      </c>
      <c r="G334" s="105" t="s">
        <v>175</v>
      </c>
      <c r="H334" s="106">
        <v>5.0999999999999996</v>
      </c>
      <c r="I334" s="282"/>
      <c r="J334" s="107">
        <f>ROUND(I334*H334,2)</f>
        <v>0</v>
      </c>
      <c r="K334" s="104" t="s">
        <v>128</v>
      </c>
      <c r="L334" s="98"/>
      <c r="M334" s="209" t="s">
        <v>1</v>
      </c>
      <c r="N334" s="210" t="s">
        <v>38</v>
      </c>
      <c r="O334" s="211">
        <v>0.25700000000000001</v>
      </c>
      <c r="P334" s="211">
        <f>O334*H334</f>
        <v>1.3107</v>
      </c>
      <c r="Q334" s="211">
        <v>3.4000000000000002E-4</v>
      </c>
      <c r="R334" s="211">
        <f>Q334*H334</f>
        <v>1.7340000000000001E-3</v>
      </c>
      <c r="S334" s="211">
        <v>0</v>
      </c>
      <c r="T334" s="212">
        <f>S334*H334</f>
        <v>0</v>
      </c>
      <c r="AR334" s="213" t="s">
        <v>129</v>
      </c>
      <c r="AT334" s="213" t="s">
        <v>124</v>
      </c>
      <c r="AU334" s="213" t="s">
        <v>80</v>
      </c>
      <c r="AY334" s="112" t="s">
        <v>122</v>
      </c>
      <c r="BE334" s="214">
        <f>IF(N334="základní",J334,0)</f>
        <v>0</v>
      </c>
      <c r="BF334" s="214">
        <f>IF(N334="snížená",J334,0)</f>
        <v>0</v>
      </c>
      <c r="BG334" s="214">
        <f>IF(N334="zákl. přenesená",J334,0)</f>
        <v>0</v>
      </c>
      <c r="BH334" s="214">
        <f>IF(N334="sníž. přenesená",J334,0)</f>
        <v>0</v>
      </c>
      <c r="BI334" s="214">
        <f>IF(N334="nulová",J334,0)</f>
        <v>0</v>
      </c>
      <c r="BJ334" s="112" t="s">
        <v>78</v>
      </c>
      <c r="BK334" s="214">
        <f>ROUND(I334*H334,2)</f>
        <v>0</v>
      </c>
      <c r="BL334" s="112" t="s">
        <v>129</v>
      </c>
      <c r="BM334" s="213" t="s">
        <v>569</v>
      </c>
    </row>
    <row r="335" spans="2:65" s="223" customFormat="1">
      <c r="B335" s="215"/>
      <c r="C335" s="216"/>
      <c r="D335" s="217" t="s">
        <v>131</v>
      </c>
      <c r="E335" s="218" t="s">
        <v>1</v>
      </c>
      <c r="F335" s="219" t="s">
        <v>570</v>
      </c>
      <c r="G335" s="216"/>
      <c r="H335" s="218" t="s">
        <v>1</v>
      </c>
      <c r="I335" s="383"/>
      <c r="J335" s="216"/>
      <c r="K335" s="216"/>
      <c r="L335" s="99"/>
      <c r="M335" s="220"/>
      <c r="N335" s="221"/>
      <c r="O335" s="221"/>
      <c r="P335" s="221"/>
      <c r="Q335" s="221"/>
      <c r="R335" s="221"/>
      <c r="S335" s="221"/>
      <c r="T335" s="222"/>
      <c r="AT335" s="224" t="s">
        <v>131</v>
      </c>
      <c r="AU335" s="224" t="s">
        <v>80</v>
      </c>
      <c r="AV335" s="223" t="s">
        <v>78</v>
      </c>
      <c r="AW335" s="223" t="s">
        <v>29</v>
      </c>
      <c r="AX335" s="223" t="s">
        <v>73</v>
      </c>
      <c r="AY335" s="224" t="s">
        <v>122</v>
      </c>
    </row>
    <row r="336" spans="2:65" s="233" customFormat="1">
      <c r="B336" s="225"/>
      <c r="C336" s="226"/>
      <c r="D336" s="217" t="s">
        <v>131</v>
      </c>
      <c r="E336" s="227" t="s">
        <v>1</v>
      </c>
      <c r="F336" s="228" t="s">
        <v>206</v>
      </c>
      <c r="G336" s="226"/>
      <c r="H336" s="229">
        <v>5.0999999999999996</v>
      </c>
      <c r="I336" s="384"/>
      <c r="J336" s="226"/>
      <c r="K336" s="226"/>
      <c r="L336" s="100"/>
      <c r="M336" s="230"/>
      <c r="N336" s="231"/>
      <c r="O336" s="231"/>
      <c r="P336" s="231"/>
      <c r="Q336" s="231"/>
      <c r="R336" s="231"/>
      <c r="S336" s="231"/>
      <c r="T336" s="232"/>
      <c r="AT336" s="234" t="s">
        <v>131</v>
      </c>
      <c r="AU336" s="234" t="s">
        <v>80</v>
      </c>
      <c r="AV336" s="233" t="s">
        <v>80</v>
      </c>
      <c r="AW336" s="233" t="s">
        <v>29</v>
      </c>
      <c r="AX336" s="233" t="s">
        <v>73</v>
      </c>
      <c r="AY336" s="234" t="s">
        <v>122</v>
      </c>
    </row>
    <row r="337" spans="2:65" s="243" customFormat="1">
      <c r="B337" s="235"/>
      <c r="C337" s="236"/>
      <c r="D337" s="217" t="s">
        <v>131</v>
      </c>
      <c r="E337" s="237" t="s">
        <v>1</v>
      </c>
      <c r="F337" s="238" t="s">
        <v>134</v>
      </c>
      <c r="G337" s="236"/>
      <c r="H337" s="239">
        <v>5.0999999999999996</v>
      </c>
      <c r="I337" s="385"/>
      <c r="J337" s="236"/>
      <c r="K337" s="236"/>
      <c r="L337" s="101"/>
      <c r="M337" s="240"/>
      <c r="N337" s="241"/>
      <c r="O337" s="241"/>
      <c r="P337" s="241"/>
      <c r="Q337" s="241"/>
      <c r="R337" s="241"/>
      <c r="S337" s="241"/>
      <c r="T337" s="242"/>
      <c r="AT337" s="244" t="s">
        <v>131</v>
      </c>
      <c r="AU337" s="244" t="s">
        <v>80</v>
      </c>
      <c r="AV337" s="243" t="s">
        <v>129</v>
      </c>
      <c r="AW337" s="243" t="s">
        <v>29</v>
      </c>
      <c r="AX337" s="243" t="s">
        <v>78</v>
      </c>
      <c r="AY337" s="244" t="s">
        <v>122</v>
      </c>
    </row>
    <row r="338" spans="2:65" s="119" customFormat="1" ht="24" customHeight="1">
      <c r="B338" s="147"/>
      <c r="C338" s="102" t="s">
        <v>571</v>
      </c>
      <c r="D338" s="102" t="s">
        <v>124</v>
      </c>
      <c r="E338" s="103" t="s">
        <v>572</v>
      </c>
      <c r="F338" s="104" t="s">
        <v>573</v>
      </c>
      <c r="G338" s="105" t="s">
        <v>127</v>
      </c>
      <c r="H338" s="106">
        <v>3517</v>
      </c>
      <c r="I338" s="282"/>
      <c r="J338" s="107">
        <f>ROUND(I338*H338,2)</f>
        <v>0</v>
      </c>
      <c r="K338" s="104" t="s">
        <v>128</v>
      </c>
      <c r="L338" s="98"/>
      <c r="M338" s="209" t="s">
        <v>1</v>
      </c>
      <c r="N338" s="210" t="s">
        <v>38</v>
      </c>
      <c r="O338" s="211">
        <v>0.08</v>
      </c>
      <c r="P338" s="211">
        <f>O338*H338</f>
        <v>281.36</v>
      </c>
      <c r="Q338" s="211">
        <v>3.6000000000000002E-4</v>
      </c>
      <c r="R338" s="211">
        <f>Q338*H338</f>
        <v>1.2661200000000001</v>
      </c>
      <c r="S338" s="211">
        <v>0</v>
      </c>
      <c r="T338" s="212">
        <f>S338*H338</f>
        <v>0</v>
      </c>
      <c r="AR338" s="213" t="s">
        <v>129</v>
      </c>
      <c r="AT338" s="213" t="s">
        <v>124</v>
      </c>
      <c r="AU338" s="213" t="s">
        <v>80</v>
      </c>
      <c r="AY338" s="112" t="s">
        <v>122</v>
      </c>
      <c r="BE338" s="214">
        <f>IF(N338="základní",J338,0)</f>
        <v>0</v>
      </c>
      <c r="BF338" s="214">
        <f>IF(N338="snížená",J338,0)</f>
        <v>0</v>
      </c>
      <c r="BG338" s="214">
        <f>IF(N338="zákl. přenesená",J338,0)</f>
        <v>0</v>
      </c>
      <c r="BH338" s="214">
        <f>IF(N338="sníž. přenesená",J338,0)</f>
        <v>0</v>
      </c>
      <c r="BI338" s="214">
        <f>IF(N338="nulová",J338,0)</f>
        <v>0</v>
      </c>
      <c r="BJ338" s="112" t="s">
        <v>78</v>
      </c>
      <c r="BK338" s="214">
        <f>ROUND(I338*H338,2)</f>
        <v>0</v>
      </c>
      <c r="BL338" s="112" t="s">
        <v>129</v>
      </c>
      <c r="BM338" s="213" t="s">
        <v>574</v>
      </c>
    </row>
    <row r="339" spans="2:65" s="223" customFormat="1">
      <c r="B339" s="215"/>
      <c r="C339" s="216"/>
      <c r="D339" s="217" t="s">
        <v>131</v>
      </c>
      <c r="E339" s="218" t="s">
        <v>1</v>
      </c>
      <c r="F339" s="219" t="s">
        <v>575</v>
      </c>
      <c r="G339" s="216"/>
      <c r="H339" s="218" t="s">
        <v>1</v>
      </c>
      <c r="I339" s="383"/>
      <c r="J339" s="216"/>
      <c r="K339" s="216"/>
      <c r="L339" s="99"/>
      <c r="M339" s="220"/>
      <c r="N339" s="221"/>
      <c r="O339" s="221"/>
      <c r="P339" s="221"/>
      <c r="Q339" s="221"/>
      <c r="R339" s="221"/>
      <c r="S339" s="221"/>
      <c r="T339" s="222"/>
      <c r="AT339" s="224" t="s">
        <v>131</v>
      </c>
      <c r="AU339" s="224" t="s">
        <v>80</v>
      </c>
      <c r="AV339" s="223" t="s">
        <v>78</v>
      </c>
      <c r="AW339" s="223" t="s">
        <v>29</v>
      </c>
      <c r="AX339" s="223" t="s">
        <v>73</v>
      </c>
      <c r="AY339" s="224" t="s">
        <v>122</v>
      </c>
    </row>
    <row r="340" spans="2:65" s="233" customFormat="1">
      <c r="B340" s="225"/>
      <c r="C340" s="226"/>
      <c r="D340" s="217" t="s">
        <v>131</v>
      </c>
      <c r="E340" s="227" t="s">
        <v>1</v>
      </c>
      <c r="F340" s="228" t="s">
        <v>441</v>
      </c>
      <c r="G340" s="226"/>
      <c r="H340" s="229">
        <v>3517</v>
      </c>
      <c r="I340" s="384"/>
      <c r="J340" s="226"/>
      <c r="K340" s="226"/>
      <c r="L340" s="100"/>
      <c r="M340" s="230"/>
      <c r="N340" s="231"/>
      <c r="O340" s="231"/>
      <c r="P340" s="231"/>
      <c r="Q340" s="231"/>
      <c r="R340" s="231"/>
      <c r="S340" s="231"/>
      <c r="T340" s="232"/>
      <c r="AT340" s="234" t="s">
        <v>131</v>
      </c>
      <c r="AU340" s="234" t="s">
        <v>80</v>
      </c>
      <c r="AV340" s="233" t="s">
        <v>80</v>
      </c>
      <c r="AW340" s="233" t="s">
        <v>29</v>
      </c>
      <c r="AX340" s="233" t="s">
        <v>73</v>
      </c>
      <c r="AY340" s="234" t="s">
        <v>122</v>
      </c>
    </row>
    <row r="341" spans="2:65" s="243" customFormat="1">
      <c r="B341" s="235"/>
      <c r="C341" s="236"/>
      <c r="D341" s="217" t="s">
        <v>131</v>
      </c>
      <c r="E341" s="237" t="s">
        <v>1</v>
      </c>
      <c r="F341" s="238" t="s">
        <v>134</v>
      </c>
      <c r="G341" s="236"/>
      <c r="H341" s="239">
        <v>3517</v>
      </c>
      <c r="I341" s="385"/>
      <c r="J341" s="236"/>
      <c r="K341" s="236"/>
      <c r="L341" s="101"/>
      <c r="M341" s="240"/>
      <c r="N341" s="241"/>
      <c r="O341" s="241"/>
      <c r="P341" s="241"/>
      <c r="Q341" s="241"/>
      <c r="R341" s="241"/>
      <c r="S341" s="241"/>
      <c r="T341" s="242"/>
      <c r="AT341" s="244" t="s">
        <v>131</v>
      </c>
      <c r="AU341" s="244" t="s">
        <v>80</v>
      </c>
      <c r="AV341" s="243" t="s">
        <v>129</v>
      </c>
      <c r="AW341" s="243" t="s">
        <v>29</v>
      </c>
      <c r="AX341" s="243" t="s">
        <v>78</v>
      </c>
      <c r="AY341" s="244" t="s">
        <v>122</v>
      </c>
    </row>
    <row r="342" spans="2:65" s="119" customFormat="1" ht="24" customHeight="1">
      <c r="B342" s="147"/>
      <c r="C342" s="102" t="s">
        <v>576</v>
      </c>
      <c r="D342" s="102" t="s">
        <v>124</v>
      </c>
      <c r="E342" s="103" t="s">
        <v>577</v>
      </c>
      <c r="F342" s="104" t="s">
        <v>578</v>
      </c>
      <c r="G342" s="105" t="s">
        <v>175</v>
      </c>
      <c r="H342" s="106">
        <v>60.5</v>
      </c>
      <c r="I342" s="282"/>
      <c r="J342" s="107">
        <f>ROUND(I342*H342,2)</f>
        <v>0</v>
      </c>
      <c r="K342" s="104" t="s">
        <v>128</v>
      </c>
      <c r="L342" s="98"/>
      <c r="M342" s="209" t="s">
        <v>1</v>
      </c>
      <c r="N342" s="210" t="s">
        <v>38</v>
      </c>
      <c r="O342" s="211">
        <v>0.26900000000000002</v>
      </c>
      <c r="P342" s="211">
        <f>O342*H342</f>
        <v>16.2745</v>
      </c>
      <c r="Q342" s="211">
        <v>0.29221000000000003</v>
      </c>
      <c r="R342" s="211">
        <f>Q342*H342</f>
        <v>17.678705000000001</v>
      </c>
      <c r="S342" s="211">
        <v>0</v>
      </c>
      <c r="T342" s="212">
        <f>S342*H342</f>
        <v>0</v>
      </c>
      <c r="AR342" s="213" t="s">
        <v>129</v>
      </c>
      <c r="AT342" s="213" t="s">
        <v>124</v>
      </c>
      <c r="AU342" s="213" t="s">
        <v>80</v>
      </c>
      <c r="AY342" s="112" t="s">
        <v>122</v>
      </c>
      <c r="BE342" s="214">
        <f>IF(N342="základní",J342,0)</f>
        <v>0</v>
      </c>
      <c r="BF342" s="214">
        <f>IF(N342="snížená",J342,0)</f>
        <v>0</v>
      </c>
      <c r="BG342" s="214">
        <f>IF(N342="zákl. přenesená",J342,0)</f>
        <v>0</v>
      </c>
      <c r="BH342" s="214">
        <f>IF(N342="sníž. přenesená",J342,0)</f>
        <v>0</v>
      </c>
      <c r="BI342" s="214">
        <f>IF(N342="nulová",J342,0)</f>
        <v>0</v>
      </c>
      <c r="BJ342" s="112" t="s">
        <v>78</v>
      </c>
      <c r="BK342" s="214">
        <f>ROUND(I342*H342,2)</f>
        <v>0</v>
      </c>
      <c r="BL342" s="112" t="s">
        <v>129</v>
      </c>
      <c r="BM342" s="213" t="s">
        <v>579</v>
      </c>
    </row>
    <row r="343" spans="2:65" s="223" customFormat="1">
      <c r="B343" s="215"/>
      <c r="C343" s="216"/>
      <c r="D343" s="217" t="s">
        <v>131</v>
      </c>
      <c r="E343" s="218" t="s">
        <v>1</v>
      </c>
      <c r="F343" s="219" t="s">
        <v>580</v>
      </c>
      <c r="G343" s="216"/>
      <c r="H343" s="218" t="s">
        <v>1</v>
      </c>
      <c r="I343" s="383"/>
      <c r="J343" s="216"/>
      <c r="K343" s="216"/>
      <c r="L343" s="99"/>
      <c r="M343" s="220"/>
      <c r="N343" s="221"/>
      <c r="O343" s="221"/>
      <c r="P343" s="221"/>
      <c r="Q343" s="221"/>
      <c r="R343" s="221"/>
      <c r="S343" s="221"/>
      <c r="T343" s="222"/>
      <c r="AT343" s="224" t="s">
        <v>131</v>
      </c>
      <c r="AU343" s="224" t="s">
        <v>80</v>
      </c>
      <c r="AV343" s="223" t="s">
        <v>78</v>
      </c>
      <c r="AW343" s="223" t="s">
        <v>29</v>
      </c>
      <c r="AX343" s="223" t="s">
        <v>73</v>
      </c>
      <c r="AY343" s="224" t="s">
        <v>122</v>
      </c>
    </row>
    <row r="344" spans="2:65" s="233" customFormat="1">
      <c r="B344" s="225"/>
      <c r="C344" s="226"/>
      <c r="D344" s="217" t="s">
        <v>131</v>
      </c>
      <c r="E344" s="227" t="s">
        <v>1</v>
      </c>
      <c r="F344" s="228" t="s">
        <v>581</v>
      </c>
      <c r="G344" s="226"/>
      <c r="H344" s="229">
        <v>60.5</v>
      </c>
      <c r="I344" s="384"/>
      <c r="J344" s="226"/>
      <c r="K344" s="226"/>
      <c r="L344" s="100"/>
      <c r="M344" s="230"/>
      <c r="N344" s="231"/>
      <c r="O344" s="231"/>
      <c r="P344" s="231"/>
      <c r="Q344" s="231"/>
      <c r="R344" s="231"/>
      <c r="S344" s="231"/>
      <c r="T344" s="232"/>
      <c r="AT344" s="234" t="s">
        <v>131</v>
      </c>
      <c r="AU344" s="234" t="s">
        <v>80</v>
      </c>
      <c r="AV344" s="233" t="s">
        <v>80</v>
      </c>
      <c r="AW344" s="233" t="s">
        <v>29</v>
      </c>
      <c r="AX344" s="233" t="s">
        <v>73</v>
      </c>
      <c r="AY344" s="234" t="s">
        <v>122</v>
      </c>
    </row>
    <row r="345" spans="2:65" s="243" customFormat="1">
      <c r="B345" s="235"/>
      <c r="C345" s="236"/>
      <c r="D345" s="217" t="s">
        <v>131</v>
      </c>
      <c r="E345" s="237" t="s">
        <v>1</v>
      </c>
      <c r="F345" s="238" t="s">
        <v>134</v>
      </c>
      <c r="G345" s="236"/>
      <c r="H345" s="239">
        <v>60.5</v>
      </c>
      <c r="I345" s="385"/>
      <c r="J345" s="236"/>
      <c r="K345" s="236"/>
      <c r="L345" s="101"/>
      <c r="M345" s="240"/>
      <c r="N345" s="241"/>
      <c r="O345" s="241"/>
      <c r="P345" s="241"/>
      <c r="Q345" s="241"/>
      <c r="R345" s="241"/>
      <c r="S345" s="241"/>
      <c r="T345" s="242"/>
      <c r="AT345" s="244" t="s">
        <v>131</v>
      </c>
      <c r="AU345" s="244" t="s">
        <v>80</v>
      </c>
      <c r="AV345" s="243" t="s">
        <v>129</v>
      </c>
      <c r="AW345" s="243" t="s">
        <v>29</v>
      </c>
      <c r="AX345" s="243" t="s">
        <v>78</v>
      </c>
      <c r="AY345" s="244" t="s">
        <v>122</v>
      </c>
    </row>
    <row r="346" spans="2:65" s="119" customFormat="1" ht="16.5" customHeight="1">
      <c r="B346" s="147"/>
      <c r="C346" s="248" t="s">
        <v>582</v>
      </c>
      <c r="D346" s="248" t="s">
        <v>310</v>
      </c>
      <c r="E346" s="249" t="s">
        <v>583</v>
      </c>
      <c r="F346" s="250" t="s">
        <v>584</v>
      </c>
      <c r="G346" s="251" t="s">
        <v>480</v>
      </c>
      <c r="H346" s="252">
        <v>1</v>
      </c>
      <c r="I346" s="288"/>
      <c r="J346" s="253">
        <f>ROUND(I346*H346,2)</f>
        <v>0</v>
      </c>
      <c r="K346" s="250" t="s">
        <v>1</v>
      </c>
      <c r="L346" s="254"/>
      <c r="M346" s="255" t="s">
        <v>1</v>
      </c>
      <c r="N346" s="256" t="s">
        <v>38</v>
      </c>
      <c r="O346" s="211">
        <v>0</v>
      </c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AR346" s="213" t="s">
        <v>158</v>
      </c>
      <c r="AT346" s="213" t="s">
        <v>310</v>
      </c>
      <c r="AU346" s="213" t="s">
        <v>80</v>
      </c>
      <c r="AY346" s="112" t="s">
        <v>122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12" t="s">
        <v>78</v>
      </c>
      <c r="BK346" s="214">
        <f>ROUND(I346*H346,2)</f>
        <v>0</v>
      </c>
      <c r="BL346" s="112" t="s">
        <v>129</v>
      </c>
      <c r="BM346" s="213" t="s">
        <v>585</v>
      </c>
    </row>
    <row r="347" spans="2:65" s="223" customFormat="1">
      <c r="B347" s="215"/>
      <c r="C347" s="216"/>
      <c r="D347" s="217" t="s">
        <v>131</v>
      </c>
      <c r="E347" s="218" t="s">
        <v>1</v>
      </c>
      <c r="F347" s="219" t="s">
        <v>586</v>
      </c>
      <c r="G347" s="216"/>
      <c r="H347" s="218" t="s">
        <v>1</v>
      </c>
      <c r="I347" s="383"/>
      <c r="J347" s="216"/>
      <c r="K347" s="216"/>
      <c r="L347" s="99"/>
      <c r="M347" s="220"/>
      <c r="N347" s="221"/>
      <c r="O347" s="221"/>
      <c r="P347" s="221"/>
      <c r="Q347" s="221"/>
      <c r="R347" s="221"/>
      <c r="S347" s="221"/>
      <c r="T347" s="222"/>
      <c r="AT347" s="224" t="s">
        <v>131</v>
      </c>
      <c r="AU347" s="224" t="s">
        <v>80</v>
      </c>
      <c r="AV347" s="223" t="s">
        <v>78</v>
      </c>
      <c r="AW347" s="223" t="s">
        <v>29</v>
      </c>
      <c r="AX347" s="223" t="s">
        <v>73</v>
      </c>
      <c r="AY347" s="224" t="s">
        <v>122</v>
      </c>
    </row>
    <row r="348" spans="2:65" s="233" customFormat="1">
      <c r="B348" s="225"/>
      <c r="C348" s="226"/>
      <c r="D348" s="217" t="s">
        <v>131</v>
      </c>
      <c r="E348" s="227" t="s">
        <v>1</v>
      </c>
      <c r="F348" s="228" t="s">
        <v>78</v>
      </c>
      <c r="G348" s="226"/>
      <c r="H348" s="229">
        <v>1</v>
      </c>
      <c r="I348" s="384"/>
      <c r="J348" s="226"/>
      <c r="K348" s="226"/>
      <c r="L348" s="100"/>
      <c r="M348" s="230"/>
      <c r="N348" s="231"/>
      <c r="O348" s="231"/>
      <c r="P348" s="231"/>
      <c r="Q348" s="231"/>
      <c r="R348" s="231"/>
      <c r="S348" s="231"/>
      <c r="T348" s="232"/>
      <c r="AT348" s="234" t="s">
        <v>131</v>
      </c>
      <c r="AU348" s="234" t="s">
        <v>80</v>
      </c>
      <c r="AV348" s="233" t="s">
        <v>80</v>
      </c>
      <c r="AW348" s="233" t="s">
        <v>29</v>
      </c>
      <c r="AX348" s="233" t="s">
        <v>73</v>
      </c>
      <c r="AY348" s="234" t="s">
        <v>122</v>
      </c>
    </row>
    <row r="349" spans="2:65" s="243" customFormat="1">
      <c r="B349" s="235"/>
      <c r="C349" s="236"/>
      <c r="D349" s="217" t="s">
        <v>131</v>
      </c>
      <c r="E349" s="237" t="s">
        <v>1</v>
      </c>
      <c r="F349" s="238" t="s">
        <v>134</v>
      </c>
      <c r="G349" s="236"/>
      <c r="H349" s="239">
        <v>1</v>
      </c>
      <c r="I349" s="385"/>
      <c r="J349" s="236"/>
      <c r="K349" s="236"/>
      <c r="L349" s="101"/>
      <c r="M349" s="240"/>
      <c r="N349" s="241"/>
      <c r="O349" s="241"/>
      <c r="P349" s="241"/>
      <c r="Q349" s="241"/>
      <c r="R349" s="241"/>
      <c r="S349" s="241"/>
      <c r="T349" s="242"/>
      <c r="AT349" s="244" t="s">
        <v>131</v>
      </c>
      <c r="AU349" s="244" t="s">
        <v>80</v>
      </c>
      <c r="AV349" s="243" t="s">
        <v>129</v>
      </c>
      <c r="AW349" s="243" t="s">
        <v>29</v>
      </c>
      <c r="AX349" s="243" t="s">
        <v>78</v>
      </c>
      <c r="AY349" s="244" t="s">
        <v>122</v>
      </c>
    </row>
    <row r="350" spans="2:65" s="119" customFormat="1" ht="16.5" customHeight="1">
      <c r="B350" s="147"/>
      <c r="C350" s="248" t="s">
        <v>587</v>
      </c>
      <c r="D350" s="248" t="s">
        <v>310</v>
      </c>
      <c r="E350" s="249" t="s">
        <v>588</v>
      </c>
      <c r="F350" s="250" t="s">
        <v>589</v>
      </c>
      <c r="G350" s="251" t="s">
        <v>480</v>
      </c>
      <c r="H350" s="252">
        <v>1</v>
      </c>
      <c r="I350" s="288"/>
      <c r="J350" s="253">
        <f>ROUND(I350*H350,2)</f>
        <v>0</v>
      </c>
      <c r="K350" s="250" t="s">
        <v>1</v>
      </c>
      <c r="L350" s="254"/>
      <c r="M350" s="255" t="s">
        <v>1</v>
      </c>
      <c r="N350" s="256" t="s">
        <v>38</v>
      </c>
      <c r="O350" s="211">
        <v>0</v>
      </c>
      <c r="P350" s="211">
        <f>O350*H350</f>
        <v>0</v>
      </c>
      <c r="Q350" s="211">
        <v>0</v>
      </c>
      <c r="R350" s="211">
        <f>Q350*H350</f>
        <v>0</v>
      </c>
      <c r="S350" s="211">
        <v>0</v>
      </c>
      <c r="T350" s="212">
        <f>S350*H350</f>
        <v>0</v>
      </c>
      <c r="AR350" s="213" t="s">
        <v>158</v>
      </c>
      <c r="AT350" s="213" t="s">
        <v>310</v>
      </c>
      <c r="AU350" s="213" t="s">
        <v>80</v>
      </c>
      <c r="AY350" s="112" t="s">
        <v>122</v>
      </c>
      <c r="BE350" s="214">
        <f>IF(N350="základní",J350,0)</f>
        <v>0</v>
      </c>
      <c r="BF350" s="214">
        <f>IF(N350="snížená",J350,0)</f>
        <v>0</v>
      </c>
      <c r="BG350" s="214">
        <f>IF(N350="zákl. přenesená",J350,0)</f>
        <v>0</v>
      </c>
      <c r="BH350" s="214">
        <f>IF(N350="sníž. přenesená",J350,0)</f>
        <v>0</v>
      </c>
      <c r="BI350" s="214">
        <f>IF(N350="nulová",J350,0)</f>
        <v>0</v>
      </c>
      <c r="BJ350" s="112" t="s">
        <v>78</v>
      </c>
      <c r="BK350" s="214">
        <f>ROUND(I350*H350,2)</f>
        <v>0</v>
      </c>
      <c r="BL350" s="112" t="s">
        <v>129</v>
      </c>
      <c r="BM350" s="213" t="s">
        <v>590</v>
      </c>
    </row>
    <row r="351" spans="2:65" s="223" customFormat="1" ht="22.5">
      <c r="B351" s="215"/>
      <c r="C351" s="216"/>
      <c r="D351" s="217" t="s">
        <v>131</v>
      </c>
      <c r="E351" s="218" t="s">
        <v>1</v>
      </c>
      <c r="F351" s="219" t="s">
        <v>591</v>
      </c>
      <c r="G351" s="216"/>
      <c r="H351" s="218" t="s">
        <v>1</v>
      </c>
      <c r="I351" s="383"/>
      <c r="J351" s="216"/>
      <c r="K351" s="216"/>
      <c r="L351" s="99"/>
      <c r="M351" s="220"/>
      <c r="N351" s="221"/>
      <c r="O351" s="221"/>
      <c r="P351" s="221"/>
      <c r="Q351" s="221"/>
      <c r="R351" s="221"/>
      <c r="S351" s="221"/>
      <c r="T351" s="222"/>
      <c r="AT351" s="224" t="s">
        <v>131</v>
      </c>
      <c r="AU351" s="224" t="s">
        <v>80</v>
      </c>
      <c r="AV351" s="223" t="s">
        <v>78</v>
      </c>
      <c r="AW351" s="223" t="s">
        <v>29</v>
      </c>
      <c r="AX351" s="223" t="s">
        <v>73</v>
      </c>
      <c r="AY351" s="224" t="s">
        <v>122</v>
      </c>
    </row>
    <row r="352" spans="2:65" s="233" customFormat="1">
      <c r="B352" s="225"/>
      <c r="C352" s="226"/>
      <c r="D352" s="217" t="s">
        <v>131</v>
      </c>
      <c r="E352" s="227" t="s">
        <v>1</v>
      </c>
      <c r="F352" s="228" t="s">
        <v>78</v>
      </c>
      <c r="G352" s="226"/>
      <c r="H352" s="229">
        <v>1</v>
      </c>
      <c r="I352" s="384"/>
      <c r="J352" s="226"/>
      <c r="K352" s="226"/>
      <c r="L352" s="100"/>
      <c r="M352" s="230"/>
      <c r="N352" s="231"/>
      <c r="O352" s="231"/>
      <c r="P352" s="231"/>
      <c r="Q352" s="231"/>
      <c r="R352" s="231"/>
      <c r="S352" s="231"/>
      <c r="T352" s="232"/>
      <c r="AT352" s="234" t="s">
        <v>131</v>
      </c>
      <c r="AU352" s="234" t="s">
        <v>80</v>
      </c>
      <c r="AV352" s="233" t="s">
        <v>80</v>
      </c>
      <c r="AW352" s="233" t="s">
        <v>29</v>
      </c>
      <c r="AX352" s="233" t="s">
        <v>73</v>
      </c>
      <c r="AY352" s="234" t="s">
        <v>122</v>
      </c>
    </row>
    <row r="353" spans="2:65" s="243" customFormat="1">
      <c r="B353" s="235"/>
      <c r="C353" s="236"/>
      <c r="D353" s="217" t="s">
        <v>131</v>
      </c>
      <c r="E353" s="237" t="s">
        <v>1</v>
      </c>
      <c r="F353" s="238" t="s">
        <v>134</v>
      </c>
      <c r="G353" s="236"/>
      <c r="H353" s="239">
        <v>1</v>
      </c>
      <c r="I353" s="385"/>
      <c r="J353" s="236"/>
      <c r="K353" s="236"/>
      <c r="L353" s="101"/>
      <c r="M353" s="240"/>
      <c r="N353" s="241"/>
      <c r="O353" s="241"/>
      <c r="P353" s="241"/>
      <c r="Q353" s="241"/>
      <c r="R353" s="241"/>
      <c r="S353" s="241"/>
      <c r="T353" s="242"/>
      <c r="AT353" s="244" t="s">
        <v>131</v>
      </c>
      <c r="AU353" s="244" t="s">
        <v>80</v>
      </c>
      <c r="AV353" s="243" t="s">
        <v>129</v>
      </c>
      <c r="AW353" s="243" t="s">
        <v>29</v>
      </c>
      <c r="AX353" s="243" t="s">
        <v>78</v>
      </c>
      <c r="AY353" s="244" t="s">
        <v>122</v>
      </c>
    </row>
    <row r="354" spans="2:65" s="119" customFormat="1" ht="16.5" customHeight="1">
      <c r="B354" s="147"/>
      <c r="C354" s="248" t="s">
        <v>592</v>
      </c>
      <c r="D354" s="248" t="s">
        <v>310</v>
      </c>
      <c r="E354" s="249" t="s">
        <v>593</v>
      </c>
      <c r="F354" s="250" t="s">
        <v>594</v>
      </c>
      <c r="G354" s="251" t="s">
        <v>480</v>
      </c>
      <c r="H354" s="252">
        <v>1</v>
      </c>
      <c r="I354" s="288"/>
      <c r="J354" s="253">
        <f>ROUND(I354*H354,2)</f>
        <v>0</v>
      </c>
      <c r="K354" s="250" t="s">
        <v>1</v>
      </c>
      <c r="L354" s="254"/>
      <c r="M354" s="255" t="s">
        <v>1</v>
      </c>
      <c r="N354" s="256" t="s">
        <v>38</v>
      </c>
      <c r="O354" s="211">
        <v>0</v>
      </c>
      <c r="P354" s="211">
        <f>O354*H354</f>
        <v>0</v>
      </c>
      <c r="Q354" s="211">
        <v>0</v>
      </c>
      <c r="R354" s="211">
        <f>Q354*H354</f>
        <v>0</v>
      </c>
      <c r="S354" s="211">
        <v>0</v>
      </c>
      <c r="T354" s="212">
        <f>S354*H354</f>
        <v>0</v>
      </c>
      <c r="AR354" s="213" t="s">
        <v>158</v>
      </c>
      <c r="AT354" s="213" t="s">
        <v>310</v>
      </c>
      <c r="AU354" s="213" t="s">
        <v>80</v>
      </c>
      <c r="AY354" s="112" t="s">
        <v>122</v>
      </c>
      <c r="BE354" s="214">
        <f>IF(N354="základní",J354,0)</f>
        <v>0</v>
      </c>
      <c r="BF354" s="214">
        <f>IF(N354="snížená",J354,0)</f>
        <v>0</v>
      </c>
      <c r="BG354" s="214">
        <f>IF(N354="zákl. přenesená",J354,0)</f>
        <v>0</v>
      </c>
      <c r="BH354" s="214">
        <f>IF(N354="sníž. přenesená",J354,0)</f>
        <v>0</v>
      </c>
      <c r="BI354" s="214">
        <f>IF(N354="nulová",J354,0)</f>
        <v>0</v>
      </c>
      <c r="BJ354" s="112" t="s">
        <v>78</v>
      </c>
      <c r="BK354" s="214">
        <f>ROUND(I354*H354,2)</f>
        <v>0</v>
      </c>
      <c r="BL354" s="112" t="s">
        <v>129</v>
      </c>
      <c r="BM354" s="213" t="s">
        <v>595</v>
      </c>
    </row>
    <row r="355" spans="2:65" s="223" customFormat="1">
      <c r="B355" s="215"/>
      <c r="C355" s="216"/>
      <c r="D355" s="217" t="s">
        <v>131</v>
      </c>
      <c r="E355" s="218" t="s">
        <v>1</v>
      </c>
      <c r="F355" s="219" t="s">
        <v>596</v>
      </c>
      <c r="G355" s="216"/>
      <c r="H355" s="218" t="s">
        <v>1</v>
      </c>
      <c r="I355" s="383"/>
      <c r="J355" s="216"/>
      <c r="K355" s="216"/>
      <c r="L355" s="99"/>
      <c r="M355" s="220"/>
      <c r="N355" s="221"/>
      <c r="O355" s="221"/>
      <c r="P355" s="221"/>
      <c r="Q355" s="221"/>
      <c r="R355" s="221"/>
      <c r="S355" s="221"/>
      <c r="T355" s="222"/>
      <c r="AT355" s="224" t="s">
        <v>131</v>
      </c>
      <c r="AU355" s="224" t="s">
        <v>80</v>
      </c>
      <c r="AV355" s="223" t="s">
        <v>78</v>
      </c>
      <c r="AW355" s="223" t="s">
        <v>29</v>
      </c>
      <c r="AX355" s="223" t="s">
        <v>73</v>
      </c>
      <c r="AY355" s="224" t="s">
        <v>122</v>
      </c>
    </row>
    <row r="356" spans="2:65" s="233" customFormat="1">
      <c r="B356" s="225"/>
      <c r="C356" s="226"/>
      <c r="D356" s="217" t="s">
        <v>131</v>
      </c>
      <c r="E356" s="227" t="s">
        <v>1</v>
      </c>
      <c r="F356" s="228" t="s">
        <v>78</v>
      </c>
      <c r="G356" s="226"/>
      <c r="H356" s="229">
        <v>1</v>
      </c>
      <c r="I356" s="384"/>
      <c r="J356" s="226"/>
      <c r="K356" s="226"/>
      <c r="L356" s="100"/>
      <c r="M356" s="230"/>
      <c r="N356" s="231"/>
      <c r="O356" s="231"/>
      <c r="P356" s="231"/>
      <c r="Q356" s="231"/>
      <c r="R356" s="231"/>
      <c r="S356" s="231"/>
      <c r="T356" s="232"/>
      <c r="AT356" s="234" t="s">
        <v>131</v>
      </c>
      <c r="AU356" s="234" t="s">
        <v>80</v>
      </c>
      <c r="AV356" s="233" t="s">
        <v>80</v>
      </c>
      <c r="AW356" s="233" t="s">
        <v>29</v>
      </c>
      <c r="AX356" s="233" t="s">
        <v>73</v>
      </c>
      <c r="AY356" s="234" t="s">
        <v>122</v>
      </c>
    </row>
    <row r="357" spans="2:65" s="243" customFormat="1">
      <c r="B357" s="235"/>
      <c r="C357" s="236"/>
      <c r="D357" s="217" t="s">
        <v>131</v>
      </c>
      <c r="E357" s="237" t="s">
        <v>1</v>
      </c>
      <c r="F357" s="238" t="s">
        <v>134</v>
      </c>
      <c r="G357" s="236"/>
      <c r="H357" s="239">
        <v>1</v>
      </c>
      <c r="I357" s="385"/>
      <c r="J357" s="236"/>
      <c r="K357" s="236"/>
      <c r="L357" s="101"/>
      <c r="M357" s="240"/>
      <c r="N357" s="241"/>
      <c r="O357" s="241"/>
      <c r="P357" s="241"/>
      <c r="Q357" s="241"/>
      <c r="R357" s="241"/>
      <c r="S357" s="241"/>
      <c r="T357" s="242"/>
      <c r="AT357" s="244" t="s">
        <v>131</v>
      </c>
      <c r="AU357" s="244" t="s">
        <v>80</v>
      </c>
      <c r="AV357" s="243" t="s">
        <v>129</v>
      </c>
      <c r="AW357" s="243" t="s">
        <v>29</v>
      </c>
      <c r="AX357" s="243" t="s">
        <v>78</v>
      </c>
      <c r="AY357" s="244" t="s">
        <v>122</v>
      </c>
    </row>
    <row r="358" spans="2:65" s="119" customFormat="1" ht="16.5" customHeight="1">
      <c r="B358" s="147"/>
      <c r="C358" s="102" t="s">
        <v>597</v>
      </c>
      <c r="D358" s="102" t="s">
        <v>124</v>
      </c>
      <c r="E358" s="103" t="s">
        <v>598</v>
      </c>
      <c r="F358" s="104" t="s">
        <v>599</v>
      </c>
      <c r="G358" s="105" t="s">
        <v>127</v>
      </c>
      <c r="H358" s="106">
        <v>2.6</v>
      </c>
      <c r="I358" s="282"/>
      <c r="J358" s="107">
        <f>ROUND(I358*H358,2)</f>
        <v>0</v>
      </c>
      <c r="K358" s="104" t="s">
        <v>128</v>
      </c>
      <c r="L358" s="98"/>
      <c r="M358" s="209" t="s">
        <v>1</v>
      </c>
      <c r="N358" s="210" t="s">
        <v>38</v>
      </c>
      <c r="O358" s="211">
        <v>1.2999999999999999E-2</v>
      </c>
      <c r="P358" s="211">
        <f>O358*H358</f>
        <v>3.3799999999999997E-2</v>
      </c>
      <c r="Q358" s="211">
        <v>0</v>
      </c>
      <c r="R358" s="211">
        <f>Q358*H358</f>
        <v>0</v>
      </c>
      <c r="S358" s="211">
        <v>0.02</v>
      </c>
      <c r="T358" s="212">
        <f>S358*H358</f>
        <v>5.2000000000000005E-2</v>
      </c>
      <c r="AR358" s="213" t="s">
        <v>129</v>
      </c>
      <c r="AT358" s="213" t="s">
        <v>124</v>
      </c>
      <c r="AU358" s="213" t="s">
        <v>80</v>
      </c>
      <c r="AY358" s="112" t="s">
        <v>122</v>
      </c>
      <c r="BE358" s="214">
        <f>IF(N358="základní",J358,0)</f>
        <v>0</v>
      </c>
      <c r="BF358" s="214">
        <f>IF(N358="snížená",J358,0)</f>
        <v>0</v>
      </c>
      <c r="BG358" s="214">
        <f>IF(N358="zákl. přenesená",J358,0)</f>
        <v>0</v>
      </c>
      <c r="BH358" s="214">
        <f>IF(N358="sníž. přenesená",J358,0)</f>
        <v>0</v>
      </c>
      <c r="BI358" s="214">
        <f>IF(N358="nulová",J358,0)</f>
        <v>0</v>
      </c>
      <c r="BJ358" s="112" t="s">
        <v>78</v>
      </c>
      <c r="BK358" s="214">
        <f>ROUND(I358*H358,2)</f>
        <v>0</v>
      </c>
      <c r="BL358" s="112" t="s">
        <v>129</v>
      </c>
      <c r="BM358" s="213" t="s">
        <v>600</v>
      </c>
    </row>
    <row r="359" spans="2:65" s="223" customFormat="1">
      <c r="B359" s="215"/>
      <c r="C359" s="216"/>
      <c r="D359" s="217" t="s">
        <v>131</v>
      </c>
      <c r="E359" s="218" t="s">
        <v>1</v>
      </c>
      <c r="F359" s="219" t="s">
        <v>470</v>
      </c>
      <c r="G359" s="216"/>
      <c r="H359" s="218" t="s">
        <v>1</v>
      </c>
      <c r="I359" s="383"/>
      <c r="J359" s="216"/>
      <c r="K359" s="216"/>
      <c r="L359" s="99"/>
      <c r="M359" s="220"/>
      <c r="N359" s="221"/>
      <c r="O359" s="221"/>
      <c r="P359" s="221"/>
      <c r="Q359" s="221"/>
      <c r="R359" s="221"/>
      <c r="S359" s="221"/>
      <c r="T359" s="222"/>
      <c r="AT359" s="224" t="s">
        <v>131</v>
      </c>
      <c r="AU359" s="224" t="s">
        <v>80</v>
      </c>
      <c r="AV359" s="223" t="s">
        <v>78</v>
      </c>
      <c r="AW359" s="223" t="s">
        <v>29</v>
      </c>
      <c r="AX359" s="223" t="s">
        <v>73</v>
      </c>
      <c r="AY359" s="224" t="s">
        <v>122</v>
      </c>
    </row>
    <row r="360" spans="2:65" s="233" customFormat="1">
      <c r="B360" s="225"/>
      <c r="C360" s="226"/>
      <c r="D360" s="217" t="s">
        <v>131</v>
      </c>
      <c r="E360" s="227" t="s">
        <v>1</v>
      </c>
      <c r="F360" s="228" t="s">
        <v>465</v>
      </c>
      <c r="G360" s="226"/>
      <c r="H360" s="229">
        <v>2.6</v>
      </c>
      <c r="I360" s="384"/>
      <c r="J360" s="226"/>
      <c r="K360" s="226"/>
      <c r="L360" s="100"/>
      <c r="M360" s="230"/>
      <c r="N360" s="231"/>
      <c r="O360" s="231"/>
      <c r="P360" s="231"/>
      <c r="Q360" s="231"/>
      <c r="R360" s="231"/>
      <c r="S360" s="231"/>
      <c r="T360" s="232"/>
      <c r="AT360" s="234" t="s">
        <v>131</v>
      </c>
      <c r="AU360" s="234" t="s">
        <v>80</v>
      </c>
      <c r="AV360" s="233" t="s">
        <v>80</v>
      </c>
      <c r="AW360" s="233" t="s">
        <v>29</v>
      </c>
      <c r="AX360" s="233" t="s">
        <v>73</v>
      </c>
      <c r="AY360" s="234" t="s">
        <v>122</v>
      </c>
    </row>
    <row r="361" spans="2:65" s="243" customFormat="1">
      <c r="B361" s="235"/>
      <c r="C361" s="236"/>
      <c r="D361" s="217" t="s">
        <v>131</v>
      </c>
      <c r="E361" s="237" t="s">
        <v>1</v>
      </c>
      <c r="F361" s="238" t="s">
        <v>134</v>
      </c>
      <c r="G361" s="236"/>
      <c r="H361" s="239">
        <v>2.6</v>
      </c>
      <c r="I361" s="385"/>
      <c r="J361" s="236"/>
      <c r="K361" s="236"/>
      <c r="L361" s="101"/>
      <c r="M361" s="240"/>
      <c r="N361" s="241"/>
      <c r="O361" s="241"/>
      <c r="P361" s="241"/>
      <c r="Q361" s="241"/>
      <c r="R361" s="241"/>
      <c r="S361" s="241"/>
      <c r="T361" s="242"/>
      <c r="AT361" s="244" t="s">
        <v>131</v>
      </c>
      <c r="AU361" s="244" t="s">
        <v>80</v>
      </c>
      <c r="AV361" s="243" t="s">
        <v>129</v>
      </c>
      <c r="AW361" s="243" t="s">
        <v>29</v>
      </c>
      <c r="AX361" s="243" t="s">
        <v>78</v>
      </c>
      <c r="AY361" s="244" t="s">
        <v>122</v>
      </c>
    </row>
    <row r="362" spans="2:65" s="119" customFormat="1" ht="16.5" customHeight="1">
      <c r="B362" s="147"/>
      <c r="C362" s="102" t="s">
        <v>601</v>
      </c>
      <c r="D362" s="102" t="s">
        <v>124</v>
      </c>
      <c r="E362" s="103" t="s">
        <v>598</v>
      </c>
      <c r="F362" s="104" t="s">
        <v>599</v>
      </c>
      <c r="G362" s="105" t="s">
        <v>127</v>
      </c>
      <c r="H362" s="106">
        <v>24.687999999999999</v>
      </c>
      <c r="I362" s="282"/>
      <c r="J362" s="107">
        <f>ROUND(I362*H362,2)</f>
        <v>0</v>
      </c>
      <c r="K362" s="104" t="s">
        <v>128</v>
      </c>
      <c r="L362" s="98"/>
      <c r="M362" s="209" t="s">
        <v>1</v>
      </c>
      <c r="N362" s="210" t="s">
        <v>38</v>
      </c>
      <c r="O362" s="211">
        <v>1.2999999999999999E-2</v>
      </c>
      <c r="P362" s="211">
        <f>O362*H362</f>
        <v>0.32094399999999995</v>
      </c>
      <c r="Q362" s="211">
        <v>0</v>
      </c>
      <c r="R362" s="211">
        <f>Q362*H362</f>
        <v>0</v>
      </c>
      <c r="S362" s="211">
        <v>0.02</v>
      </c>
      <c r="T362" s="212">
        <f>S362*H362</f>
        <v>0.49375999999999998</v>
      </c>
      <c r="AR362" s="213" t="s">
        <v>129</v>
      </c>
      <c r="AT362" s="213" t="s">
        <v>124</v>
      </c>
      <c r="AU362" s="213" t="s">
        <v>80</v>
      </c>
      <c r="AY362" s="112" t="s">
        <v>122</v>
      </c>
      <c r="BE362" s="214">
        <f>IF(N362="základní",J362,0)</f>
        <v>0</v>
      </c>
      <c r="BF362" s="214">
        <f>IF(N362="snížená",J362,0)</f>
        <v>0</v>
      </c>
      <c r="BG362" s="214">
        <f>IF(N362="zákl. přenesená",J362,0)</f>
        <v>0</v>
      </c>
      <c r="BH362" s="214">
        <f>IF(N362="sníž. přenesená",J362,0)</f>
        <v>0</v>
      </c>
      <c r="BI362" s="214">
        <f>IF(N362="nulová",J362,0)</f>
        <v>0</v>
      </c>
      <c r="BJ362" s="112" t="s">
        <v>78</v>
      </c>
      <c r="BK362" s="214">
        <f>ROUND(I362*H362,2)</f>
        <v>0</v>
      </c>
      <c r="BL362" s="112" t="s">
        <v>129</v>
      </c>
      <c r="BM362" s="213" t="s">
        <v>602</v>
      </c>
    </row>
    <row r="363" spans="2:65" s="223" customFormat="1">
      <c r="B363" s="215"/>
      <c r="C363" s="216"/>
      <c r="D363" s="217" t="s">
        <v>131</v>
      </c>
      <c r="E363" s="218" t="s">
        <v>1</v>
      </c>
      <c r="F363" s="219" t="s">
        <v>603</v>
      </c>
      <c r="G363" s="216"/>
      <c r="H363" s="218" t="s">
        <v>1</v>
      </c>
      <c r="I363" s="383"/>
      <c r="J363" s="216"/>
      <c r="K363" s="216"/>
      <c r="L363" s="99"/>
      <c r="M363" s="220"/>
      <c r="N363" s="221"/>
      <c r="O363" s="221"/>
      <c r="P363" s="221"/>
      <c r="Q363" s="221"/>
      <c r="R363" s="221"/>
      <c r="S363" s="221"/>
      <c r="T363" s="222"/>
      <c r="AT363" s="224" t="s">
        <v>131</v>
      </c>
      <c r="AU363" s="224" t="s">
        <v>80</v>
      </c>
      <c r="AV363" s="223" t="s">
        <v>78</v>
      </c>
      <c r="AW363" s="223" t="s">
        <v>29</v>
      </c>
      <c r="AX363" s="223" t="s">
        <v>73</v>
      </c>
      <c r="AY363" s="224" t="s">
        <v>122</v>
      </c>
    </row>
    <row r="364" spans="2:65" s="233" customFormat="1">
      <c r="B364" s="225"/>
      <c r="C364" s="226"/>
      <c r="D364" s="217" t="s">
        <v>131</v>
      </c>
      <c r="E364" s="227" t="s">
        <v>1</v>
      </c>
      <c r="F364" s="228" t="s">
        <v>604</v>
      </c>
      <c r="G364" s="226"/>
      <c r="H364" s="229">
        <v>24.687999999999999</v>
      </c>
      <c r="I364" s="384"/>
      <c r="J364" s="226"/>
      <c r="K364" s="226"/>
      <c r="L364" s="100"/>
      <c r="M364" s="230"/>
      <c r="N364" s="231"/>
      <c r="O364" s="231"/>
      <c r="P364" s="231"/>
      <c r="Q364" s="231"/>
      <c r="R364" s="231"/>
      <c r="S364" s="231"/>
      <c r="T364" s="232"/>
      <c r="AT364" s="234" t="s">
        <v>131</v>
      </c>
      <c r="AU364" s="234" t="s">
        <v>80</v>
      </c>
      <c r="AV364" s="233" t="s">
        <v>80</v>
      </c>
      <c r="AW364" s="233" t="s">
        <v>29</v>
      </c>
      <c r="AX364" s="233" t="s">
        <v>73</v>
      </c>
      <c r="AY364" s="234" t="s">
        <v>122</v>
      </c>
    </row>
    <row r="365" spans="2:65" s="243" customFormat="1">
      <c r="B365" s="235"/>
      <c r="C365" s="236"/>
      <c r="D365" s="217" t="s">
        <v>131</v>
      </c>
      <c r="E365" s="237" t="s">
        <v>1</v>
      </c>
      <c r="F365" s="238" t="s">
        <v>134</v>
      </c>
      <c r="G365" s="236"/>
      <c r="H365" s="239">
        <v>24.687999999999999</v>
      </c>
      <c r="I365" s="385"/>
      <c r="J365" s="236"/>
      <c r="K365" s="236"/>
      <c r="L365" s="101"/>
      <c r="M365" s="240"/>
      <c r="N365" s="241"/>
      <c r="O365" s="241"/>
      <c r="P365" s="241"/>
      <c r="Q365" s="241"/>
      <c r="R365" s="241"/>
      <c r="S365" s="241"/>
      <c r="T365" s="242"/>
      <c r="AT365" s="244" t="s">
        <v>131</v>
      </c>
      <c r="AU365" s="244" t="s">
        <v>80</v>
      </c>
      <c r="AV365" s="243" t="s">
        <v>129</v>
      </c>
      <c r="AW365" s="243" t="s">
        <v>29</v>
      </c>
      <c r="AX365" s="243" t="s">
        <v>78</v>
      </c>
      <c r="AY365" s="244" t="s">
        <v>122</v>
      </c>
    </row>
    <row r="366" spans="2:65" s="119" customFormat="1" ht="16.5" customHeight="1">
      <c r="B366" s="147"/>
      <c r="C366" s="102" t="s">
        <v>605</v>
      </c>
      <c r="D366" s="102" t="s">
        <v>124</v>
      </c>
      <c r="E366" s="103" t="s">
        <v>362</v>
      </c>
      <c r="F366" s="104" t="s">
        <v>363</v>
      </c>
      <c r="G366" s="105" t="s">
        <v>175</v>
      </c>
      <c r="H366" s="106">
        <v>426.5</v>
      </c>
      <c r="I366" s="282"/>
      <c r="J366" s="107">
        <f>ROUND(I366*H366,2)</f>
        <v>0</v>
      </c>
      <c r="K366" s="104" t="s">
        <v>1</v>
      </c>
      <c r="L366" s="98"/>
      <c r="M366" s="209" t="s">
        <v>1</v>
      </c>
      <c r="N366" s="210" t="s">
        <v>38</v>
      </c>
      <c r="O366" s="211">
        <v>0</v>
      </c>
      <c r="P366" s="211">
        <f>O366*H366</f>
        <v>0</v>
      </c>
      <c r="Q366" s="211">
        <v>0</v>
      </c>
      <c r="R366" s="211">
        <f>Q366*H366</f>
        <v>0</v>
      </c>
      <c r="S366" s="211">
        <v>0</v>
      </c>
      <c r="T366" s="212">
        <f>S366*H366</f>
        <v>0</v>
      </c>
      <c r="AR366" s="213" t="s">
        <v>129</v>
      </c>
      <c r="AT366" s="213" t="s">
        <v>124</v>
      </c>
      <c r="AU366" s="213" t="s">
        <v>80</v>
      </c>
      <c r="AY366" s="112" t="s">
        <v>122</v>
      </c>
      <c r="BE366" s="214">
        <f>IF(N366="základní",J366,0)</f>
        <v>0</v>
      </c>
      <c r="BF366" s="214">
        <f>IF(N366="snížená",J366,0)</f>
        <v>0</v>
      </c>
      <c r="BG366" s="214">
        <f>IF(N366="zákl. přenesená",J366,0)</f>
        <v>0</v>
      </c>
      <c r="BH366" s="214">
        <f>IF(N366="sníž. přenesená",J366,0)</f>
        <v>0</v>
      </c>
      <c r="BI366" s="214">
        <f>IF(N366="nulová",J366,0)</f>
        <v>0</v>
      </c>
      <c r="BJ366" s="112" t="s">
        <v>78</v>
      </c>
      <c r="BK366" s="214">
        <f>ROUND(I366*H366,2)</f>
        <v>0</v>
      </c>
      <c r="BL366" s="112" t="s">
        <v>129</v>
      </c>
      <c r="BM366" s="213" t="s">
        <v>606</v>
      </c>
    </row>
    <row r="367" spans="2:65" s="223" customFormat="1" ht="22.5">
      <c r="B367" s="215"/>
      <c r="C367" s="216"/>
      <c r="D367" s="217" t="s">
        <v>131</v>
      </c>
      <c r="E367" s="218" t="s">
        <v>1</v>
      </c>
      <c r="F367" s="219" t="s">
        <v>607</v>
      </c>
      <c r="G367" s="216"/>
      <c r="H367" s="218" t="s">
        <v>1</v>
      </c>
      <c r="I367" s="383"/>
      <c r="J367" s="216"/>
      <c r="K367" s="216"/>
      <c r="L367" s="99"/>
      <c r="M367" s="220"/>
      <c r="N367" s="221"/>
      <c r="O367" s="221"/>
      <c r="P367" s="221"/>
      <c r="Q367" s="221"/>
      <c r="R367" s="221"/>
      <c r="S367" s="221"/>
      <c r="T367" s="222"/>
      <c r="AT367" s="224" t="s">
        <v>131</v>
      </c>
      <c r="AU367" s="224" t="s">
        <v>80</v>
      </c>
      <c r="AV367" s="223" t="s">
        <v>78</v>
      </c>
      <c r="AW367" s="223" t="s">
        <v>29</v>
      </c>
      <c r="AX367" s="223" t="s">
        <v>73</v>
      </c>
      <c r="AY367" s="224" t="s">
        <v>122</v>
      </c>
    </row>
    <row r="368" spans="2:65" s="233" customFormat="1" ht="22.5">
      <c r="B368" s="225"/>
      <c r="C368" s="226"/>
      <c r="D368" s="217" t="s">
        <v>131</v>
      </c>
      <c r="E368" s="227" t="s">
        <v>1</v>
      </c>
      <c r="F368" s="228" t="s">
        <v>608</v>
      </c>
      <c r="G368" s="226"/>
      <c r="H368" s="229">
        <v>426.5</v>
      </c>
      <c r="I368" s="384"/>
      <c r="J368" s="226"/>
      <c r="K368" s="226"/>
      <c r="L368" s="100"/>
      <c r="M368" s="230"/>
      <c r="N368" s="231"/>
      <c r="O368" s="231"/>
      <c r="P368" s="231"/>
      <c r="Q368" s="231"/>
      <c r="R368" s="231"/>
      <c r="S368" s="231"/>
      <c r="T368" s="232"/>
      <c r="AT368" s="234" t="s">
        <v>131</v>
      </c>
      <c r="AU368" s="234" t="s">
        <v>80</v>
      </c>
      <c r="AV368" s="233" t="s">
        <v>80</v>
      </c>
      <c r="AW368" s="233" t="s">
        <v>29</v>
      </c>
      <c r="AX368" s="233" t="s">
        <v>73</v>
      </c>
      <c r="AY368" s="234" t="s">
        <v>122</v>
      </c>
    </row>
    <row r="369" spans="2:65" s="243" customFormat="1">
      <c r="B369" s="235"/>
      <c r="C369" s="236"/>
      <c r="D369" s="217" t="s">
        <v>131</v>
      </c>
      <c r="E369" s="237" t="s">
        <v>1</v>
      </c>
      <c r="F369" s="238" t="s">
        <v>134</v>
      </c>
      <c r="G369" s="236"/>
      <c r="H369" s="239">
        <v>426.5</v>
      </c>
      <c r="I369" s="385"/>
      <c r="J369" s="236"/>
      <c r="K369" s="236"/>
      <c r="L369" s="101"/>
      <c r="M369" s="240"/>
      <c r="N369" s="241"/>
      <c r="O369" s="241"/>
      <c r="P369" s="241"/>
      <c r="Q369" s="241"/>
      <c r="R369" s="241"/>
      <c r="S369" s="241"/>
      <c r="T369" s="242"/>
      <c r="AT369" s="244" t="s">
        <v>131</v>
      </c>
      <c r="AU369" s="244" t="s">
        <v>80</v>
      </c>
      <c r="AV369" s="243" t="s">
        <v>129</v>
      </c>
      <c r="AW369" s="243" t="s">
        <v>29</v>
      </c>
      <c r="AX369" s="243" t="s">
        <v>78</v>
      </c>
      <c r="AY369" s="244" t="s">
        <v>122</v>
      </c>
    </row>
    <row r="370" spans="2:65" s="203" customFormat="1" ht="22.9" customHeight="1">
      <c r="B370" s="193"/>
      <c r="C370" s="194"/>
      <c r="D370" s="195" t="s">
        <v>72</v>
      </c>
      <c r="E370" s="207" t="s">
        <v>367</v>
      </c>
      <c r="F370" s="207" t="s">
        <v>368</v>
      </c>
      <c r="G370" s="194"/>
      <c r="H370" s="194"/>
      <c r="I370" s="382"/>
      <c r="J370" s="208">
        <f>BK370</f>
        <v>0</v>
      </c>
      <c r="K370" s="194"/>
      <c r="L370" s="198"/>
      <c r="M370" s="199"/>
      <c r="N370" s="200"/>
      <c r="O370" s="200"/>
      <c r="P370" s="201">
        <f>SUM(P371:P372)</f>
        <v>23.161762</v>
      </c>
      <c r="Q370" s="200"/>
      <c r="R370" s="201">
        <f>SUM(R371:R372)</f>
        <v>0</v>
      </c>
      <c r="S370" s="200"/>
      <c r="T370" s="202">
        <f>SUM(T371:T372)</f>
        <v>0</v>
      </c>
      <c r="AR370" s="204" t="s">
        <v>78</v>
      </c>
      <c r="AT370" s="205" t="s">
        <v>72</v>
      </c>
      <c r="AU370" s="205" t="s">
        <v>78</v>
      </c>
      <c r="AY370" s="204" t="s">
        <v>122</v>
      </c>
      <c r="BK370" s="206">
        <f>SUM(BK371:BK372)</f>
        <v>0</v>
      </c>
    </row>
    <row r="371" spans="2:65" s="119" customFormat="1" ht="24" customHeight="1">
      <c r="B371" s="147"/>
      <c r="C371" s="102" t="s">
        <v>609</v>
      </c>
      <c r="D371" s="102" t="s">
        <v>124</v>
      </c>
      <c r="E371" s="103" t="s">
        <v>370</v>
      </c>
      <c r="F371" s="104" t="s">
        <v>371</v>
      </c>
      <c r="G371" s="105" t="s">
        <v>217</v>
      </c>
      <c r="H371" s="106">
        <v>326.22199999999998</v>
      </c>
      <c r="I371" s="282"/>
      <c r="J371" s="107">
        <f>ROUND(I371*H371,2)</f>
        <v>0</v>
      </c>
      <c r="K371" s="104" t="s">
        <v>128</v>
      </c>
      <c r="L371" s="98"/>
      <c r="M371" s="209" t="s">
        <v>1</v>
      </c>
      <c r="N371" s="210" t="s">
        <v>38</v>
      </c>
      <c r="O371" s="211">
        <v>6.6000000000000003E-2</v>
      </c>
      <c r="P371" s="211">
        <f>O371*H371</f>
        <v>21.530652</v>
      </c>
      <c r="Q371" s="211">
        <v>0</v>
      </c>
      <c r="R371" s="211">
        <f>Q371*H371</f>
        <v>0</v>
      </c>
      <c r="S371" s="211">
        <v>0</v>
      </c>
      <c r="T371" s="212">
        <f>S371*H371</f>
        <v>0</v>
      </c>
      <c r="AR371" s="213" t="s">
        <v>129</v>
      </c>
      <c r="AT371" s="213" t="s">
        <v>124</v>
      </c>
      <c r="AU371" s="213" t="s">
        <v>80</v>
      </c>
      <c r="AY371" s="112" t="s">
        <v>122</v>
      </c>
      <c r="BE371" s="214">
        <f>IF(N371="základní",J371,0)</f>
        <v>0</v>
      </c>
      <c r="BF371" s="214">
        <f>IF(N371="snížená",J371,0)</f>
        <v>0</v>
      </c>
      <c r="BG371" s="214">
        <f>IF(N371="zákl. přenesená",J371,0)</f>
        <v>0</v>
      </c>
      <c r="BH371" s="214">
        <f>IF(N371="sníž. přenesená",J371,0)</f>
        <v>0</v>
      </c>
      <c r="BI371" s="214">
        <f>IF(N371="nulová",J371,0)</f>
        <v>0</v>
      </c>
      <c r="BJ371" s="112" t="s">
        <v>78</v>
      </c>
      <c r="BK371" s="214">
        <f>ROUND(I371*H371,2)</f>
        <v>0</v>
      </c>
      <c r="BL371" s="112" t="s">
        <v>129</v>
      </c>
      <c r="BM371" s="213" t="s">
        <v>610</v>
      </c>
    </row>
    <row r="372" spans="2:65" s="119" customFormat="1" ht="24" customHeight="1">
      <c r="B372" s="147"/>
      <c r="C372" s="102" t="s">
        <v>611</v>
      </c>
      <c r="D372" s="102" t="s">
        <v>124</v>
      </c>
      <c r="E372" s="103" t="s">
        <v>374</v>
      </c>
      <c r="F372" s="104" t="s">
        <v>375</v>
      </c>
      <c r="G372" s="105" t="s">
        <v>217</v>
      </c>
      <c r="H372" s="106">
        <v>326.22199999999998</v>
      </c>
      <c r="I372" s="282"/>
      <c r="J372" s="107">
        <f>ROUND(I372*H372,2)</f>
        <v>0</v>
      </c>
      <c r="K372" s="104" t="s">
        <v>128</v>
      </c>
      <c r="L372" s="98"/>
      <c r="M372" s="258" t="s">
        <v>1</v>
      </c>
      <c r="N372" s="259" t="s">
        <v>38</v>
      </c>
      <c r="O372" s="260">
        <v>5.0000000000000001E-3</v>
      </c>
      <c r="P372" s="260">
        <f>O372*H372</f>
        <v>1.6311099999999998</v>
      </c>
      <c r="Q372" s="260">
        <v>0</v>
      </c>
      <c r="R372" s="260">
        <f>Q372*H372</f>
        <v>0</v>
      </c>
      <c r="S372" s="260">
        <v>0</v>
      </c>
      <c r="T372" s="261">
        <f>S372*H372</f>
        <v>0</v>
      </c>
      <c r="AR372" s="213" t="s">
        <v>129</v>
      </c>
      <c r="AT372" s="213" t="s">
        <v>124</v>
      </c>
      <c r="AU372" s="213" t="s">
        <v>80</v>
      </c>
      <c r="AY372" s="112" t="s">
        <v>122</v>
      </c>
      <c r="BE372" s="214">
        <f>IF(N372="základní",J372,0)</f>
        <v>0</v>
      </c>
      <c r="BF372" s="214">
        <f>IF(N372="snížená",J372,0)</f>
        <v>0</v>
      </c>
      <c r="BG372" s="214">
        <f>IF(N372="zákl. přenesená",J372,0)</f>
        <v>0</v>
      </c>
      <c r="BH372" s="214">
        <f>IF(N372="sníž. přenesená",J372,0)</f>
        <v>0</v>
      </c>
      <c r="BI372" s="214">
        <f>IF(N372="nulová",J372,0)</f>
        <v>0</v>
      </c>
      <c r="BJ372" s="112" t="s">
        <v>78</v>
      </c>
      <c r="BK372" s="214">
        <f>ROUND(I372*H372,2)</f>
        <v>0</v>
      </c>
      <c r="BL372" s="112" t="s">
        <v>129</v>
      </c>
      <c r="BM372" s="213" t="s">
        <v>612</v>
      </c>
    </row>
    <row r="373" spans="2:65" s="119" customFormat="1" ht="6.95" customHeight="1">
      <c r="B373" s="173"/>
      <c r="C373" s="174"/>
      <c r="D373" s="174"/>
      <c r="E373" s="174"/>
      <c r="F373" s="174"/>
      <c r="G373" s="174"/>
      <c r="H373" s="174"/>
      <c r="I373" s="174"/>
      <c r="J373" s="174"/>
      <c r="K373" s="174"/>
      <c r="L373" s="98"/>
    </row>
  </sheetData>
  <sheetProtection password="CEC8" sheet="1" objects="1" scenarios="1"/>
  <autoFilter ref="C125:K372"/>
  <mergeCells count="12">
    <mergeCell ref="E118:H118"/>
    <mergeCell ref="L2:V2"/>
    <mergeCell ref="E85:H85"/>
    <mergeCell ref="E87:H87"/>
    <mergeCell ref="E89:H89"/>
    <mergeCell ref="E114:H114"/>
    <mergeCell ref="E116:H116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5">
    <pageSetUpPr fitToPage="1"/>
  </sheetPr>
  <dimension ref="A1:BM181"/>
  <sheetViews>
    <sheetView showGridLines="0" topLeftCell="A143" zoomScale="102" zoomScaleNormal="102" workbookViewId="0">
      <selection activeCell="J179" sqref="J179"/>
    </sheetView>
  </sheetViews>
  <sheetFormatPr defaultColWidth="9.1640625" defaultRowHeight="11.25"/>
  <cols>
    <col min="1" max="1" width="8.33203125" style="298" customWidth="1"/>
    <col min="2" max="2" width="1.6640625" style="298" customWidth="1"/>
    <col min="3" max="3" width="4.1640625" style="298" customWidth="1"/>
    <col min="4" max="4" width="4.33203125" style="298" customWidth="1"/>
    <col min="5" max="5" width="17.1640625" style="298" customWidth="1"/>
    <col min="6" max="6" width="50.83203125" style="298" customWidth="1"/>
    <col min="7" max="7" width="7" style="298" customWidth="1"/>
    <col min="8" max="8" width="11.5" style="298" customWidth="1"/>
    <col min="9" max="11" width="20.1640625" style="298" customWidth="1"/>
    <col min="12" max="12" width="9.33203125" style="111" customWidth="1"/>
    <col min="13" max="13" width="10.83203125" style="111" hidden="1" customWidth="1"/>
    <col min="14" max="14" width="9.33203125" style="111" hidden="1"/>
    <col min="15" max="20" width="14.1640625" style="111" hidden="1" customWidth="1"/>
    <col min="21" max="21" width="16.33203125" style="111" hidden="1" customWidth="1"/>
    <col min="22" max="22" width="12.33203125" style="111" customWidth="1"/>
    <col min="23" max="23" width="16.33203125" style="111" customWidth="1"/>
    <col min="24" max="24" width="12.33203125" style="111" customWidth="1"/>
    <col min="25" max="25" width="15" style="111" customWidth="1"/>
    <col min="26" max="26" width="11" style="111" customWidth="1"/>
    <col min="27" max="27" width="15" style="111" customWidth="1"/>
    <col min="28" max="28" width="16.33203125" style="111" customWidth="1"/>
    <col min="29" max="29" width="11" style="111" customWidth="1"/>
    <col min="30" max="30" width="15" style="111" customWidth="1"/>
    <col min="31" max="31" width="16.33203125" style="111" customWidth="1"/>
    <col min="32" max="43" width="9.1640625" style="111"/>
    <col min="44" max="65" width="9.33203125" style="111" hidden="1"/>
    <col min="66" max="16384" width="9.1640625" style="111"/>
  </cols>
  <sheetData>
    <row r="1" spans="1:46">
      <c r="A1" s="110"/>
    </row>
    <row r="2" spans="1:46" ht="36.950000000000003" customHeight="1">
      <c r="L2" s="346"/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12" t="s">
        <v>92</v>
      </c>
    </row>
    <row r="3" spans="1:46" ht="6.95" customHeight="1">
      <c r="B3" s="113"/>
      <c r="C3" s="114"/>
      <c r="D3" s="114"/>
      <c r="E3" s="114"/>
      <c r="F3" s="114"/>
      <c r="G3" s="114"/>
      <c r="H3" s="114"/>
      <c r="I3" s="114"/>
      <c r="J3" s="114"/>
      <c r="K3" s="114"/>
      <c r="L3" s="115"/>
      <c r="AT3" s="112" t="s">
        <v>80</v>
      </c>
    </row>
    <row r="4" spans="1:46" ht="24.95" customHeight="1">
      <c r="B4" s="115"/>
      <c r="D4" s="116" t="s">
        <v>93</v>
      </c>
      <c r="L4" s="115"/>
      <c r="M4" s="117" t="s">
        <v>10</v>
      </c>
      <c r="AT4" s="112" t="s">
        <v>4</v>
      </c>
    </row>
    <row r="5" spans="1:46" ht="6.95" customHeight="1">
      <c r="B5" s="115"/>
      <c r="L5" s="115"/>
    </row>
    <row r="6" spans="1:46" ht="12" customHeight="1">
      <c r="B6" s="115"/>
      <c r="D6" s="300" t="s">
        <v>14</v>
      </c>
      <c r="L6" s="115"/>
    </row>
    <row r="7" spans="1:46" ht="16.5" customHeight="1">
      <c r="B7" s="115"/>
      <c r="E7" s="349" t="str">
        <f>'Rekapitulace stavby'!K6</f>
        <v>Revitalizace sportovního areálu v Holicích  - Zpevněné plochy -  1. ČÁST</v>
      </c>
      <c r="F7" s="350"/>
      <c r="G7" s="350"/>
      <c r="H7" s="350"/>
      <c r="L7" s="115"/>
    </row>
    <row r="8" spans="1:46" ht="12" customHeight="1">
      <c r="B8" s="115"/>
      <c r="D8" s="300" t="s">
        <v>94</v>
      </c>
      <c r="L8" s="115"/>
    </row>
    <row r="9" spans="1:46" s="119" customFormat="1" ht="16.5" customHeight="1">
      <c r="A9" s="301"/>
      <c r="B9" s="98"/>
      <c r="C9" s="301"/>
      <c r="D9" s="301"/>
      <c r="E9" s="349" t="s">
        <v>671</v>
      </c>
      <c r="F9" s="351"/>
      <c r="G9" s="351"/>
      <c r="H9" s="351"/>
      <c r="I9" s="301"/>
      <c r="J9" s="301"/>
      <c r="K9" s="301"/>
      <c r="L9" s="98"/>
    </row>
    <row r="10" spans="1:46" s="119" customFormat="1" ht="12" customHeight="1">
      <c r="A10" s="301"/>
      <c r="B10" s="98"/>
      <c r="C10" s="301"/>
      <c r="D10" s="300" t="s">
        <v>96</v>
      </c>
      <c r="E10" s="301"/>
      <c r="F10" s="301"/>
      <c r="G10" s="301"/>
      <c r="H10" s="301"/>
      <c r="I10" s="301"/>
      <c r="J10" s="301"/>
      <c r="K10" s="301"/>
      <c r="L10" s="98"/>
    </row>
    <row r="11" spans="1:46" s="119" customFormat="1" ht="36.950000000000003" customHeight="1">
      <c r="A11" s="301"/>
      <c r="B11" s="98"/>
      <c r="C11" s="301"/>
      <c r="D11" s="301"/>
      <c r="E11" s="352" t="s">
        <v>613</v>
      </c>
      <c r="F11" s="351"/>
      <c r="G11" s="351"/>
      <c r="H11" s="351"/>
      <c r="I11" s="301"/>
      <c r="J11" s="301"/>
      <c r="K11" s="301"/>
      <c r="L11" s="98"/>
    </row>
    <row r="12" spans="1:46" s="119" customFormat="1">
      <c r="A12" s="301"/>
      <c r="B12" s="98"/>
      <c r="C12" s="301"/>
      <c r="D12" s="301"/>
      <c r="E12" s="301"/>
      <c r="F12" s="301"/>
      <c r="G12" s="301"/>
      <c r="H12" s="301"/>
      <c r="I12" s="301"/>
      <c r="J12" s="301"/>
      <c r="K12" s="301"/>
      <c r="L12" s="98"/>
    </row>
    <row r="13" spans="1:46" s="119" customFormat="1" ht="12" customHeight="1">
      <c r="A13" s="301"/>
      <c r="B13" s="98"/>
      <c r="C13" s="301"/>
      <c r="D13" s="300" t="s">
        <v>16</v>
      </c>
      <c r="E13" s="301"/>
      <c r="F13" s="302" t="s">
        <v>1</v>
      </c>
      <c r="G13" s="301"/>
      <c r="H13" s="301"/>
      <c r="I13" s="300" t="s">
        <v>17</v>
      </c>
      <c r="J13" s="302" t="s">
        <v>1</v>
      </c>
      <c r="K13" s="301"/>
      <c r="L13" s="98"/>
    </row>
    <row r="14" spans="1:46" s="119" customFormat="1" ht="12" customHeight="1">
      <c r="A14" s="301"/>
      <c r="B14" s="98"/>
      <c r="C14" s="301"/>
      <c r="D14" s="300" t="s">
        <v>18</v>
      </c>
      <c r="E14" s="301"/>
      <c r="F14" s="302" t="s">
        <v>19</v>
      </c>
      <c r="G14" s="301"/>
      <c r="H14" s="301"/>
      <c r="I14" s="300" t="s">
        <v>20</v>
      </c>
      <c r="J14" s="121" t="str">
        <f>'Rekapitulace stavby'!AN8</f>
        <v>10. 6. 2019</v>
      </c>
      <c r="K14" s="301"/>
      <c r="L14" s="98"/>
    </row>
    <row r="15" spans="1:46" s="119" customFormat="1" ht="10.9" customHeight="1">
      <c r="A15" s="301"/>
      <c r="B15" s="98"/>
      <c r="C15" s="301"/>
      <c r="D15" s="301"/>
      <c r="E15" s="301"/>
      <c r="F15" s="301"/>
      <c r="G15" s="301"/>
      <c r="H15" s="301"/>
      <c r="I15" s="301"/>
      <c r="J15" s="301"/>
      <c r="K15" s="301"/>
      <c r="L15" s="98"/>
    </row>
    <row r="16" spans="1:46" s="119" customFormat="1" ht="12" customHeight="1">
      <c r="A16" s="301"/>
      <c r="B16" s="98"/>
      <c r="C16" s="301"/>
      <c r="D16" s="300" t="s">
        <v>22</v>
      </c>
      <c r="E16" s="301"/>
      <c r="F16" s="301"/>
      <c r="G16" s="301"/>
      <c r="H16" s="301"/>
      <c r="I16" s="300" t="s">
        <v>23</v>
      </c>
      <c r="J16" s="302" t="str">
        <f>IF('Rekapitulace stavby'!AN10="","",'Rekapitulace stavby'!AN10)</f>
        <v/>
      </c>
      <c r="K16" s="301"/>
      <c r="L16" s="98"/>
    </row>
    <row r="17" spans="1:12" s="119" customFormat="1" ht="18" customHeight="1">
      <c r="A17" s="301"/>
      <c r="B17" s="98"/>
      <c r="C17" s="301"/>
      <c r="D17" s="301"/>
      <c r="E17" s="302" t="str">
        <f>IF('Rekapitulace stavby'!E11="","",'Rekapitulace stavby'!E11)</f>
        <v xml:space="preserve"> </v>
      </c>
      <c r="F17" s="301"/>
      <c r="G17" s="301"/>
      <c r="H17" s="301"/>
      <c r="I17" s="300" t="s">
        <v>25</v>
      </c>
      <c r="J17" s="302" t="str">
        <f>IF('Rekapitulace stavby'!AN11="","",'Rekapitulace stavby'!AN11)</f>
        <v/>
      </c>
      <c r="K17" s="301"/>
      <c r="L17" s="98"/>
    </row>
    <row r="18" spans="1:12" s="119" customFormat="1" ht="6.95" customHeight="1">
      <c r="A18" s="301"/>
      <c r="B18" s="98"/>
      <c r="C18" s="301"/>
      <c r="D18" s="301"/>
      <c r="E18" s="301"/>
      <c r="F18" s="301"/>
      <c r="G18" s="301"/>
      <c r="H18" s="301"/>
      <c r="I18" s="301"/>
      <c r="J18" s="301"/>
      <c r="K18" s="301"/>
      <c r="L18" s="98"/>
    </row>
    <row r="19" spans="1:12" s="119" customFormat="1" ht="12" customHeight="1">
      <c r="A19" s="301"/>
      <c r="B19" s="98"/>
      <c r="C19" s="301"/>
      <c r="D19" s="300" t="s">
        <v>26</v>
      </c>
      <c r="E19" s="301"/>
      <c r="F19" s="301"/>
      <c r="G19" s="301"/>
      <c r="H19" s="301"/>
      <c r="I19" s="300" t="s">
        <v>23</v>
      </c>
      <c r="J19" s="302" t="str">
        <f>'Rekapitulace stavby'!AN13</f>
        <v/>
      </c>
      <c r="K19" s="301"/>
      <c r="L19" s="98"/>
    </row>
    <row r="20" spans="1:12" s="119" customFormat="1" ht="18" customHeight="1">
      <c r="A20" s="301"/>
      <c r="B20" s="98"/>
      <c r="C20" s="301"/>
      <c r="D20" s="301"/>
      <c r="E20" s="353" t="str">
        <f>'Rekapitulace stavby'!E14</f>
        <v xml:space="preserve"> </v>
      </c>
      <c r="F20" s="353"/>
      <c r="G20" s="353"/>
      <c r="H20" s="353"/>
      <c r="I20" s="300" t="s">
        <v>25</v>
      </c>
      <c r="J20" s="302" t="str">
        <f>'Rekapitulace stavby'!AN14</f>
        <v/>
      </c>
      <c r="K20" s="301"/>
      <c r="L20" s="98"/>
    </row>
    <row r="21" spans="1:12" s="119" customFormat="1" ht="6.95" customHeight="1">
      <c r="A21" s="301"/>
      <c r="B21" s="98"/>
      <c r="C21" s="301"/>
      <c r="D21" s="301"/>
      <c r="E21" s="301"/>
      <c r="F21" s="301"/>
      <c r="G21" s="301"/>
      <c r="H21" s="301"/>
      <c r="I21" s="301"/>
      <c r="J21" s="301"/>
      <c r="K21" s="301"/>
      <c r="L21" s="98"/>
    </row>
    <row r="22" spans="1:12" s="119" customFormat="1" ht="12" customHeight="1">
      <c r="A22" s="301"/>
      <c r="B22" s="98"/>
      <c r="C22" s="301"/>
      <c r="D22" s="300" t="s">
        <v>27</v>
      </c>
      <c r="E22" s="301"/>
      <c r="F22" s="301"/>
      <c r="G22" s="301"/>
      <c r="H22" s="301"/>
      <c r="I22" s="300" t="s">
        <v>23</v>
      </c>
      <c r="J22" s="302" t="s">
        <v>1</v>
      </c>
      <c r="K22" s="301"/>
      <c r="L22" s="98"/>
    </row>
    <row r="23" spans="1:12" s="119" customFormat="1" ht="18" customHeight="1">
      <c r="A23" s="301"/>
      <c r="B23" s="98"/>
      <c r="C23" s="301"/>
      <c r="D23" s="301"/>
      <c r="E23" s="302" t="s">
        <v>28</v>
      </c>
      <c r="F23" s="301"/>
      <c r="G23" s="301"/>
      <c r="H23" s="301"/>
      <c r="I23" s="300" t="s">
        <v>25</v>
      </c>
      <c r="J23" s="302" t="s">
        <v>1</v>
      </c>
      <c r="K23" s="301"/>
      <c r="L23" s="98"/>
    </row>
    <row r="24" spans="1:12" s="119" customFormat="1" ht="6.95" customHeight="1">
      <c r="A24" s="301"/>
      <c r="B24" s="98"/>
      <c r="C24" s="301"/>
      <c r="D24" s="301"/>
      <c r="E24" s="301"/>
      <c r="F24" s="301"/>
      <c r="G24" s="301"/>
      <c r="H24" s="301"/>
      <c r="I24" s="301"/>
      <c r="J24" s="301"/>
      <c r="K24" s="301"/>
      <c r="L24" s="98"/>
    </row>
    <row r="25" spans="1:12" s="119" customFormat="1" ht="12" customHeight="1">
      <c r="A25" s="301"/>
      <c r="B25" s="98"/>
      <c r="C25" s="301"/>
      <c r="D25" s="300" t="s">
        <v>30</v>
      </c>
      <c r="E25" s="301"/>
      <c r="F25" s="301"/>
      <c r="G25" s="301"/>
      <c r="H25" s="301"/>
      <c r="I25" s="300" t="s">
        <v>23</v>
      </c>
      <c r="J25" s="302" t="s">
        <v>1</v>
      </c>
      <c r="K25" s="301"/>
      <c r="L25" s="98"/>
    </row>
    <row r="26" spans="1:12" s="119" customFormat="1" ht="18" customHeight="1">
      <c r="A26" s="301"/>
      <c r="B26" s="98"/>
      <c r="C26" s="301"/>
      <c r="D26" s="301"/>
      <c r="E26" s="302" t="s">
        <v>31</v>
      </c>
      <c r="F26" s="301"/>
      <c r="G26" s="301"/>
      <c r="H26" s="301"/>
      <c r="I26" s="300" t="s">
        <v>25</v>
      </c>
      <c r="J26" s="302" t="s">
        <v>1</v>
      </c>
      <c r="K26" s="301"/>
      <c r="L26" s="98"/>
    </row>
    <row r="27" spans="1:12" s="119" customFormat="1" ht="6.95" customHeight="1">
      <c r="A27" s="301"/>
      <c r="B27" s="98"/>
      <c r="C27" s="301"/>
      <c r="D27" s="301"/>
      <c r="E27" s="301"/>
      <c r="F27" s="301"/>
      <c r="G27" s="301"/>
      <c r="H27" s="301"/>
      <c r="I27" s="301"/>
      <c r="J27" s="301"/>
      <c r="K27" s="301"/>
      <c r="L27" s="98"/>
    </row>
    <row r="28" spans="1:12" s="119" customFormat="1" ht="12" customHeight="1">
      <c r="A28" s="301"/>
      <c r="B28" s="98"/>
      <c r="C28" s="301"/>
      <c r="D28" s="300" t="s">
        <v>32</v>
      </c>
      <c r="E28" s="301"/>
      <c r="F28" s="301"/>
      <c r="G28" s="301"/>
      <c r="H28" s="301"/>
      <c r="I28" s="301"/>
      <c r="J28" s="301"/>
      <c r="K28" s="301"/>
      <c r="L28" s="98"/>
    </row>
    <row r="29" spans="1:12" s="123" customFormat="1" ht="16.5" customHeight="1">
      <c r="B29" s="122"/>
      <c r="E29" s="354" t="s">
        <v>1</v>
      </c>
      <c r="F29" s="354"/>
      <c r="G29" s="354"/>
      <c r="H29" s="354"/>
      <c r="L29" s="122"/>
    </row>
    <row r="30" spans="1:12" s="119" customFormat="1" ht="6.95" customHeight="1">
      <c r="A30" s="301"/>
      <c r="B30" s="98"/>
      <c r="C30" s="301"/>
      <c r="D30" s="301"/>
      <c r="E30" s="301"/>
      <c r="F30" s="301"/>
      <c r="G30" s="301"/>
      <c r="H30" s="301"/>
      <c r="I30" s="301"/>
      <c r="J30" s="301"/>
      <c r="K30" s="301"/>
      <c r="L30" s="98"/>
    </row>
    <row r="31" spans="1:12" s="119" customFormat="1" ht="6.95" customHeight="1">
      <c r="A31" s="301"/>
      <c r="B31" s="98"/>
      <c r="C31" s="301"/>
      <c r="D31" s="124"/>
      <c r="E31" s="124"/>
      <c r="F31" s="124"/>
      <c r="G31" s="124"/>
      <c r="H31" s="124"/>
      <c r="I31" s="124"/>
      <c r="J31" s="124"/>
      <c r="K31" s="124"/>
      <c r="L31" s="98"/>
    </row>
    <row r="32" spans="1:12" s="119" customFormat="1" ht="25.35" customHeight="1">
      <c r="A32" s="301"/>
      <c r="B32" s="98"/>
      <c r="C32" s="301"/>
      <c r="D32" s="125" t="s">
        <v>33</v>
      </c>
      <c r="E32" s="301"/>
      <c r="F32" s="301"/>
      <c r="G32" s="301"/>
      <c r="H32" s="301"/>
      <c r="I32" s="301"/>
      <c r="J32" s="126">
        <f>ROUND(J123, 2)</f>
        <v>0</v>
      </c>
      <c r="K32" s="301"/>
      <c r="L32" s="98"/>
    </row>
    <row r="33" spans="1:12" s="119" customFormat="1" ht="6.95" customHeight="1">
      <c r="A33" s="301"/>
      <c r="B33" s="98"/>
      <c r="C33" s="301"/>
      <c r="D33" s="124"/>
      <c r="E33" s="124"/>
      <c r="F33" s="124"/>
      <c r="G33" s="124"/>
      <c r="H33" s="124"/>
      <c r="I33" s="124"/>
      <c r="J33" s="124"/>
      <c r="K33" s="124"/>
      <c r="L33" s="98"/>
    </row>
    <row r="34" spans="1:12" s="119" customFormat="1" ht="14.45" customHeight="1">
      <c r="A34" s="301"/>
      <c r="B34" s="98"/>
      <c r="C34" s="301"/>
      <c r="D34" s="301"/>
      <c r="E34" s="301"/>
      <c r="F34" s="127" t="s">
        <v>35</v>
      </c>
      <c r="G34" s="301"/>
      <c r="H34" s="301"/>
      <c r="I34" s="127" t="s">
        <v>34</v>
      </c>
      <c r="J34" s="127" t="s">
        <v>36</v>
      </c>
      <c r="K34" s="301"/>
      <c r="L34" s="98"/>
    </row>
    <row r="35" spans="1:12" s="119" customFormat="1" ht="14.45" customHeight="1">
      <c r="A35" s="301"/>
      <c r="B35" s="98"/>
      <c r="C35" s="301"/>
      <c r="D35" s="128" t="s">
        <v>37</v>
      </c>
      <c r="E35" s="300" t="s">
        <v>38</v>
      </c>
      <c r="F35" s="129">
        <f>ROUND((SUM(BE123:BE180)),  2)</f>
        <v>0</v>
      </c>
      <c r="G35" s="301"/>
      <c r="H35" s="301"/>
      <c r="I35" s="130">
        <v>0.21</v>
      </c>
      <c r="J35" s="129">
        <f>ROUND(((SUM(BE123:BE180))*I35),  2)</f>
        <v>0</v>
      </c>
      <c r="K35" s="301"/>
      <c r="L35" s="98"/>
    </row>
    <row r="36" spans="1:12" s="119" customFormat="1" ht="14.45" customHeight="1">
      <c r="A36" s="301"/>
      <c r="B36" s="98"/>
      <c r="C36" s="301"/>
      <c r="D36" s="301"/>
      <c r="E36" s="300" t="s">
        <v>39</v>
      </c>
      <c r="F36" s="129">
        <f>ROUND((SUM(BF123:BF180)),  2)</f>
        <v>0</v>
      </c>
      <c r="G36" s="301"/>
      <c r="H36" s="301"/>
      <c r="I36" s="130">
        <v>0.15</v>
      </c>
      <c r="J36" s="129">
        <f>ROUND(((SUM(BF123:BF180))*I36),  2)</f>
        <v>0</v>
      </c>
      <c r="K36" s="301"/>
      <c r="L36" s="98"/>
    </row>
    <row r="37" spans="1:12" s="119" customFormat="1" ht="14.45" hidden="1" customHeight="1">
      <c r="A37" s="301"/>
      <c r="B37" s="98"/>
      <c r="C37" s="301"/>
      <c r="D37" s="301"/>
      <c r="E37" s="300" t="s">
        <v>40</v>
      </c>
      <c r="F37" s="129">
        <f>ROUND((SUM(BG123:BG180)),  2)</f>
        <v>0</v>
      </c>
      <c r="G37" s="301"/>
      <c r="H37" s="301"/>
      <c r="I37" s="130">
        <v>0.21</v>
      </c>
      <c r="J37" s="129">
        <f>0</f>
        <v>0</v>
      </c>
      <c r="K37" s="301"/>
      <c r="L37" s="98"/>
    </row>
    <row r="38" spans="1:12" s="119" customFormat="1" ht="14.45" hidden="1" customHeight="1">
      <c r="A38" s="301"/>
      <c r="B38" s="98"/>
      <c r="C38" s="301"/>
      <c r="D38" s="301"/>
      <c r="E38" s="300" t="s">
        <v>41</v>
      </c>
      <c r="F38" s="129">
        <f>ROUND((SUM(BH123:BH180)),  2)</f>
        <v>0</v>
      </c>
      <c r="G38" s="301"/>
      <c r="H38" s="301"/>
      <c r="I38" s="130">
        <v>0.15</v>
      </c>
      <c r="J38" s="129">
        <f>0</f>
        <v>0</v>
      </c>
      <c r="K38" s="301"/>
      <c r="L38" s="98"/>
    </row>
    <row r="39" spans="1:12" s="119" customFormat="1" ht="14.45" hidden="1" customHeight="1">
      <c r="A39" s="301"/>
      <c r="B39" s="98"/>
      <c r="C39" s="301"/>
      <c r="D39" s="301"/>
      <c r="E39" s="300" t="s">
        <v>42</v>
      </c>
      <c r="F39" s="129">
        <f>ROUND((SUM(BI123:BI180)),  2)</f>
        <v>0</v>
      </c>
      <c r="G39" s="301"/>
      <c r="H39" s="301"/>
      <c r="I39" s="130">
        <v>0</v>
      </c>
      <c r="J39" s="129">
        <f>0</f>
        <v>0</v>
      </c>
      <c r="K39" s="301"/>
      <c r="L39" s="98"/>
    </row>
    <row r="40" spans="1:12" s="119" customFormat="1" ht="6.95" customHeight="1">
      <c r="A40" s="301"/>
      <c r="B40" s="98"/>
      <c r="C40" s="301"/>
      <c r="D40" s="301"/>
      <c r="E40" s="301"/>
      <c r="F40" s="301"/>
      <c r="G40" s="301"/>
      <c r="H40" s="301"/>
      <c r="I40" s="301"/>
      <c r="J40" s="301"/>
      <c r="K40" s="301"/>
      <c r="L40" s="98"/>
    </row>
    <row r="41" spans="1:12" s="119" customFormat="1" ht="25.35" customHeight="1">
      <c r="A41" s="301"/>
      <c r="B41" s="98"/>
      <c r="C41" s="301"/>
      <c r="D41" s="131" t="s">
        <v>43</v>
      </c>
      <c r="E41" s="132"/>
      <c r="F41" s="132"/>
      <c r="G41" s="133" t="s">
        <v>44</v>
      </c>
      <c r="H41" s="134" t="s">
        <v>45</v>
      </c>
      <c r="I41" s="132"/>
      <c r="J41" s="135">
        <f>SUM(J32:J39)</f>
        <v>0</v>
      </c>
      <c r="K41" s="136"/>
      <c r="L41" s="98"/>
    </row>
    <row r="42" spans="1:12" s="119" customFormat="1" ht="14.45" customHeight="1">
      <c r="A42" s="301"/>
      <c r="B42" s="98"/>
      <c r="C42" s="301"/>
      <c r="D42" s="301"/>
      <c r="E42" s="301"/>
      <c r="F42" s="301"/>
      <c r="G42" s="301"/>
      <c r="H42" s="301"/>
      <c r="I42" s="301"/>
      <c r="J42" s="301"/>
      <c r="K42" s="301"/>
      <c r="L42" s="98"/>
    </row>
    <row r="43" spans="1:12" ht="14.45" customHeight="1">
      <c r="B43" s="115"/>
      <c r="L43" s="115"/>
    </row>
    <row r="44" spans="1:12" ht="14.45" customHeight="1">
      <c r="B44" s="115"/>
      <c r="L44" s="115"/>
    </row>
    <row r="45" spans="1:12" ht="14.45" customHeight="1">
      <c r="B45" s="115"/>
      <c r="L45" s="115"/>
    </row>
    <row r="46" spans="1:12" ht="14.45" customHeight="1">
      <c r="B46" s="115"/>
      <c r="L46" s="115"/>
    </row>
    <row r="47" spans="1:12" ht="14.45" customHeight="1">
      <c r="B47" s="115"/>
      <c r="L47" s="115"/>
    </row>
    <row r="48" spans="1:12" ht="14.45" customHeight="1">
      <c r="B48" s="115"/>
      <c r="L48" s="115"/>
    </row>
    <row r="49" spans="1:12" ht="14.45" customHeight="1">
      <c r="B49" s="115"/>
      <c r="L49" s="115"/>
    </row>
    <row r="50" spans="1:12" s="119" customFormat="1" ht="14.45" customHeight="1">
      <c r="A50" s="301"/>
      <c r="B50" s="98"/>
      <c r="C50" s="301"/>
      <c r="D50" s="137" t="s">
        <v>46</v>
      </c>
      <c r="E50" s="138"/>
      <c r="F50" s="138"/>
      <c r="G50" s="137" t="s">
        <v>47</v>
      </c>
      <c r="H50" s="138"/>
      <c r="I50" s="138"/>
      <c r="J50" s="138"/>
      <c r="K50" s="138"/>
      <c r="L50" s="98"/>
    </row>
    <row r="51" spans="1:12">
      <c r="B51" s="115"/>
      <c r="L51" s="115"/>
    </row>
    <row r="52" spans="1:12">
      <c r="B52" s="115"/>
      <c r="L52" s="115"/>
    </row>
    <row r="53" spans="1:12">
      <c r="B53" s="115"/>
      <c r="L53" s="115"/>
    </row>
    <row r="54" spans="1:12">
      <c r="B54" s="115"/>
      <c r="L54" s="115"/>
    </row>
    <row r="55" spans="1:12">
      <c r="B55" s="115"/>
      <c r="L55" s="115"/>
    </row>
    <row r="56" spans="1:12">
      <c r="B56" s="115"/>
      <c r="L56" s="115"/>
    </row>
    <row r="57" spans="1:12">
      <c r="B57" s="115"/>
      <c r="L57" s="115"/>
    </row>
    <row r="58" spans="1:12">
      <c r="B58" s="115"/>
      <c r="L58" s="115"/>
    </row>
    <row r="59" spans="1:12">
      <c r="B59" s="115"/>
      <c r="L59" s="115"/>
    </row>
    <row r="60" spans="1:12">
      <c r="B60" s="115"/>
      <c r="L60" s="115"/>
    </row>
    <row r="61" spans="1:12" s="119" customFormat="1" ht="12.75">
      <c r="A61" s="301"/>
      <c r="B61" s="98"/>
      <c r="C61" s="301"/>
      <c r="D61" s="139" t="s">
        <v>48</v>
      </c>
      <c r="E61" s="140"/>
      <c r="F61" s="141" t="s">
        <v>49</v>
      </c>
      <c r="G61" s="139" t="s">
        <v>48</v>
      </c>
      <c r="H61" s="140"/>
      <c r="I61" s="140"/>
      <c r="J61" s="142" t="s">
        <v>49</v>
      </c>
      <c r="K61" s="140"/>
      <c r="L61" s="98"/>
    </row>
    <row r="62" spans="1:12">
      <c r="B62" s="115"/>
      <c r="L62" s="115"/>
    </row>
    <row r="63" spans="1:12">
      <c r="B63" s="115"/>
      <c r="L63" s="115"/>
    </row>
    <row r="64" spans="1:12">
      <c r="B64" s="115"/>
      <c r="L64" s="115"/>
    </row>
    <row r="65" spans="1:12" s="119" customFormat="1" ht="12.75">
      <c r="A65" s="301"/>
      <c r="B65" s="98"/>
      <c r="C65" s="301"/>
      <c r="D65" s="137" t="s">
        <v>50</v>
      </c>
      <c r="E65" s="138"/>
      <c r="F65" s="138"/>
      <c r="G65" s="137" t="s">
        <v>51</v>
      </c>
      <c r="H65" s="138"/>
      <c r="I65" s="138"/>
      <c r="J65" s="138"/>
      <c r="K65" s="138"/>
      <c r="L65" s="98"/>
    </row>
    <row r="66" spans="1:12">
      <c r="B66" s="115"/>
      <c r="L66" s="115"/>
    </row>
    <row r="67" spans="1:12">
      <c r="B67" s="115"/>
      <c r="L67" s="115"/>
    </row>
    <row r="68" spans="1:12">
      <c r="B68" s="115"/>
      <c r="L68" s="115"/>
    </row>
    <row r="69" spans="1:12">
      <c r="B69" s="115"/>
      <c r="L69" s="115"/>
    </row>
    <row r="70" spans="1:12">
      <c r="B70" s="115"/>
      <c r="L70" s="115"/>
    </row>
    <row r="71" spans="1:12">
      <c r="B71" s="115"/>
      <c r="L71" s="115"/>
    </row>
    <row r="72" spans="1:12">
      <c r="B72" s="115"/>
      <c r="L72" s="115"/>
    </row>
    <row r="73" spans="1:12">
      <c r="B73" s="115"/>
      <c r="L73" s="115"/>
    </row>
    <row r="74" spans="1:12">
      <c r="B74" s="115"/>
      <c r="L74" s="115"/>
    </row>
    <row r="75" spans="1:12">
      <c r="B75" s="115"/>
      <c r="L75" s="115"/>
    </row>
    <row r="76" spans="1:12" s="119" customFormat="1" ht="12.75">
      <c r="A76" s="301"/>
      <c r="B76" s="98"/>
      <c r="C76" s="301"/>
      <c r="D76" s="139" t="s">
        <v>48</v>
      </c>
      <c r="E76" s="140"/>
      <c r="F76" s="141" t="s">
        <v>49</v>
      </c>
      <c r="G76" s="139" t="s">
        <v>48</v>
      </c>
      <c r="H76" s="140"/>
      <c r="I76" s="140"/>
      <c r="J76" s="142" t="s">
        <v>49</v>
      </c>
      <c r="K76" s="140"/>
      <c r="L76" s="98"/>
    </row>
    <row r="77" spans="1:12" s="119" customFormat="1" ht="14.45" customHeight="1">
      <c r="A77" s="301"/>
      <c r="B77" s="143"/>
      <c r="C77" s="144"/>
      <c r="D77" s="144"/>
      <c r="E77" s="144"/>
      <c r="F77" s="144"/>
      <c r="G77" s="144"/>
      <c r="H77" s="144"/>
      <c r="I77" s="144"/>
      <c r="J77" s="144"/>
      <c r="K77" s="144"/>
      <c r="L77" s="98"/>
    </row>
    <row r="81" spans="1:12" s="119" customFormat="1" ht="6.95" customHeight="1">
      <c r="A81" s="301"/>
      <c r="B81" s="145"/>
      <c r="C81" s="146"/>
      <c r="D81" s="146"/>
      <c r="E81" s="146"/>
      <c r="F81" s="146"/>
      <c r="G81" s="146"/>
      <c r="H81" s="146"/>
      <c r="I81" s="146"/>
      <c r="J81" s="146"/>
      <c r="K81" s="146"/>
      <c r="L81" s="98"/>
    </row>
    <row r="82" spans="1:12" s="119" customFormat="1" ht="24.95" customHeight="1">
      <c r="A82" s="301"/>
      <c r="B82" s="147"/>
      <c r="C82" s="148" t="s">
        <v>98</v>
      </c>
      <c r="D82" s="297"/>
      <c r="E82" s="297"/>
      <c r="F82" s="297"/>
      <c r="G82" s="297"/>
      <c r="H82" s="297"/>
      <c r="I82" s="297"/>
      <c r="J82" s="297"/>
      <c r="K82" s="297"/>
      <c r="L82" s="98"/>
    </row>
    <row r="83" spans="1:12" s="119" customFormat="1" ht="6.95" customHeight="1">
      <c r="A83" s="301"/>
      <c r="B83" s="147"/>
      <c r="C83" s="297"/>
      <c r="D83" s="297"/>
      <c r="E83" s="297"/>
      <c r="F83" s="297"/>
      <c r="G83" s="297"/>
      <c r="H83" s="297"/>
      <c r="I83" s="297"/>
      <c r="J83" s="297"/>
      <c r="K83" s="297"/>
      <c r="L83" s="98"/>
    </row>
    <row r="84" spans="1:12" s="119" customFormat="1" ht="12" customHeight="1">
      <c r="A84" s="301"/>
      <c r="B84" s="147"/>
      <c r="C84" s="299" t="s">
        <v>14</v>
      </c>
      <c r="D84" s="297"/>
      <c r="E84" s="297"/>
      <c r="F84" s="297"/>
      <c r="G84" s="297"/>
      <c r="H84" s="297"/>
      <c r="I84" s="297"/>
      <c r="J84" s="297"/>
      <c r="K84" s="297"/>
      <c r="L84" s="98"/>
    </row>
    <row r="85" spans="1:12" s="119" customFormat="1" ht="16.5" customHeight="1">
      <c r="A85" s="301"/>
      <c r="B85" s="147"/>
      <c r="C85" s="297"/>
      <c r="D85" s="297"/>
      <c r="E85" s="347" t="str">
        <f>E7</f>
        <v>Revitalizace sportovního areálu v Holicích  - Zpevněné plochy -  1. ČÁST</v>
      </c>
      <c r="F85" s="348"/>
      <c r="G85" s="348"/>
      <c r="H85" s="348"/>
      <c r="I85" s="297"/>
      <c r="J85" s="297"/>
      <c r="K85" s="297"/>
      <c r="L85" s="98"/>
    </row>
    <row r="86" spans="1:12" ht="12" customHeight="1">
      <c r="B86" s="151"/>
      <c r="C86" s="299" t="s">
        <v>94</v>
      </c>
      <c r="D86" s="110"/>
      <c r="E86" s="110"/>
      <c r="F86" s="110"/>
      <c r="G86" s="110"/>
      <c r="H86" s="110"/>
      <c r="I86" s="110"/>
      <c r="J86" s="110"/>
      <c r="K86" s="110"/>
      <c r="L86" s="115"/>
    </row>
    <row r="87" spans="1:12" s="119" customFormat="1" ht="16.5" customHeight="1">
      <c r="A87" s="301"/>
      <c r="B87" s="147"/>
      <c r="C87" s="297"/>
      <c r="D87" s="297"/>
      <c r="E87" s="347" t="s">
        <v>672</v>
      </c>
      <c r="F87" s="345"/>
      <c r="G87" s="345"/>
      <c r="H87" s="345"/>
      <c r="I87" s="297"/>
      <c r="J87" s="297"/>
      <c r="K87" s="297"/>
      <c r="L87" s="98"/>
    </row>
    <row r="88" spans="1:12" s="119" customFormat="1" ht="12" customHeight="1">
      <c r="A88" s="301"/>
      <c r="B88" s="147"/>
      <c r="C88" s="299" t="s">
        <v>96</v>
      </c>
      <c r="D88" s="297"/>
      <c r="E88" s="297"/>
      <c r="F88" s="297"/>
      <c r="G88" s="297"/>
      <c r="H88" s="297"/>
      <c r="I88" s="297"/>
      <c r="J88" s="297"/>
      <c r="K88" s="297"/>
      <c r="L88" s="98"/>
    </row>
    <row r="89" spans="1:12" s="119" customFormat="1" ht="16.5" customHeight="1">
      <c r="A89" s="301"/>
      <c r="B89" s="147"/>
      <c r="C89" s="297"/>
      <c r="D89" s="297"/>
      <c r="E89" s="344" t="str">
        <f>E11</f>
        <v>e - Terénní úpravy</v>
      </c>
      <c r="F89" s="345"/>
      <c r="G89" s="345"/>
      <c r="H89" s="345"/>
      <c r="I89" s="297"/>
      <c r="J89" s="297"/>
      <c r="K89" s="297"/>
      <c r="L89" s="98"/>
    </row>
    <row r="90" spans="1:12" s="119" customFormat="1" ht="6.95" customHeight="1">
      <c r="A90" s="301"/>
      <c r="B90" s="147"/>
      <c r="C90" s="297"/>
      <c r="D90" s="297"/>
      <c r="E90" s="297"/>
      <c r="F90" s="297"/>
      <c r="G90" s="297"/>
      <c r="H90" s="297"/>
      <c r="I90" s="297"/>
      <c r="J90" s="297"/>
      <c r="K90" s="297"/>
      <c r="L90" s="98"/>
    </row>
    <row r="91" spans="1:12" s="119" customFormat="1" ht="12" customHeight="1">
      <c r="A91" s="301"/>
      <c r="B91" s="147"/>
      <c r="C91" s="299" t="s">
        <v>18</v>
      </c>
      <c r="D91" s="297"/>
      <c r="E91" s="297"/>
      <c r="F91" s="152" t="str">
        <f>F14</f>
        <v>Holice</v>
      </c>
      <c r="G91" s="297"/>
      <c r="H91" s="297"/>
      <c r="I91" s="299" t="s">
        <v>20</v>
      </c>
      <c r="J91" s="153" t="str">
        <f>IF(J14="","",J14)</f>
        <v>10. 6. 2019</v>
      </c>
      <c r="K91" s="297"/>
      <c r="L91" s="98"/>
    </row>
    <row r="92" spans="1:12" s="119" customFormat="1" ht="6.95" customHeight="1">
      <c r="A92" s="301"/>
      <c r="B92" s="147"/>
      <c r="C92" s="297"/>
      <c r="D92" s="297"/>
      <c r="E92" s="297"/>
      <c r="F92" s="297"/>
      <c r="G92" s="297"/>
      <c r="H92" s="297"/>
      <c r="I92" s="297"/>
      <c r="J92" s="297"/>
      <c r="K92" s="297"/>
      <c r="L92" s="98"/>
    </row>
    <row r="93" spans="1:12" s="119" customFormat="1" ht="27.95" customHeight="1">
      <c r="A93" s="301"/>
      <c r="B93" s="147"/>
      <c r="C93" s="299" t="s">
        <v>22</v>
      </c>
      <c r="D93" s="297"/>
      <c r="E93" s="297"/>
      <c r="F93" s="152" t="str">
        <f>E17</f>
        <v xml:space="preserve"> </v>
      </c>
      <c r="G93" s="297"/>
      <c r="H93" s="297"/>
      <c r="I93" s="299" t="s">
        <v>27</v>
      </c>
      <c r="J93" s="154" t="str">
        <f>E23</f>
        <v>VIAPROJEKT s.r.o. HK</v>
      </c>
      <c r="K93" s="297"/>
      <c r="L93" s="98"/>
    </row>
    <row r="94" spans="1:12" s="119" customFormat="1" ht="15.2" customHeight="1">
      <c r="A94" s="301"/>
      <c r="B94" s="147"/>
      <c r="C94" s="299" t="s">
        <v>26</v>
      </c>
      <c r="D94" s="297"/>
      <c r="E94" s="297"/>
      <c r="F94" s="152" t="str">
        <f>IF(E20="","",E20)</f>
        <v xml:space="preserve"> </v>
      </c>
      <c r="G94" s="297"/>
      <c r="H94" s="297"/>
      <c r="I94" s="299" t="s">
        <v>30</v>
      </c>
      <c r="J94" s="154" t="str">
        <f>E26</f>
        <v>B.Burešová</v>
      </c>
      <c r="K94" s="297"/>
      <c r="L94" s="98"/>
    </row>
    <row r="95" spans="1:12" s="119" customFormat="1" ht="10.35" customHeight="1">
      <c r="A95" s="301"/>
      <c r="B95" s="147"/>
      <c r="C95" s="297"/>
      <c r="D95" s="297"/>
      <c r="E95" s="297"/>
      <c r="F95" s="297"/>
      <c r="G95" s="297"/>
      <c r="H95" s="297"/>
      <c r="I95" s="297"/>
      <c r="J95" s="297"/>
      <c r="K95" s="297"/>
      <c r="L95" s="98"/>
    </row>
    <row r="96" spans="1:12" s="119" customFormat="1" ht="29.25" customHeight="1">
      <c r="A96" s="301"/>
      <c r="B96" s="147"/>
      <c r="C96" s="155" t="s">
        <v>99</v>
      </c>
      <c r="D96" s="297"/>
      <c r="E96" s="297"/>
      <c r="F96" s="297"/>
      <c r="G96" s="297"/>
      <c r="H96" s="297"/>
      <c r="I96" s="297"/>
      <c r="J96" s="156" t="s">
        <v>100</v>
      </c>
      <c r="K96" s="297"/>
      <c r="L96" s="98"/>
    </row>
    <row r="97" spans="1:47" s="119" customFormat="1" ht="10.35" customHeight="1">
      <c r="A97" s="301"/>
      <c r="B97" s="147"/>
      <c r="C97" s="297"/>
      <c r="D97" s="297"/>
      <c r="E97" s="297"/>
      <c r="F97" s="297"/>
      <c r="G97" s="297"/>
      <c r="H97" s="297"/>
      <c r="I97" s="297"/>
      <c r="J97" s="297"/>
      <c r="K97" s="297"/>
      <c r="L97" s="98"/>
    </row>
    <row r="98" spans="1:47" s="119" customFormat="1" ht="22.9" customHeight="1">
      <c r="A98" s="301"/>
      <c r="B98" s="147"/>
      <c r="C98" s="157" t="s">
        <v>101</v>
      </c>
      <c r="D98" s="297"/>
      <c r="E98" s="297"/>
      <c r="F98" s="297"/>
      <c r="G98" s="297"/>
      <c r="H98" s="297"/>
      <c r="I98" s="297"/>
      <c r="J98" s="158">
        <f>J123</f>
        <v>0</v>
      </c>
      <c r="K98" s="297"/>
      <c r="L98" s="98"/>
      <c r="AU98" s="112" t="s">
        <v>102</v>
      </c>
    </row>
    <row r="99" spans="1:47" s="165" customFormat="1" ht="24.95" customHeight="1">
      <c r="B99" s="159"/>
      <c r="C99" s="160"/>
      <c r="D99" s="161" t="s">
        <v>103</v>
      </c>
      <c r="E99" s="162"/>
      <c r="F99" s="162"/>
      <c r="G99" s="162"/>
      <c r="H99" s="162"/>
      <c r="I99" s="162"/>
      <c r="J99" s="163">
        <f>J124</f>
        <v>0</v>
      </c>
      <c r="K99" s="160"/>
      <c r="L99" s="164"/>
    </row>
    <row r="100" spans="1:47" s="172" customFormat="1" ht="19.899999999999999" customHeight="1">
      <c r="B100" s="166"/>
      <c r="C100" s="167"/>
      <c r="D100" s="168" t="s">
        <v>104</v>
      </c>
      <c r="E100" s="169"/>
      <c r="F100" s="169"/>
      <c r="G100" s="169"/>
      <c r="H100" s="169"/>
      <c r="I100" s="169"/>
      <c r="J100" s="170">
        <f>J125</f>
        <v>0</v>
      </c>
      <c r="K100" s="167"/>
      <c r="L100" s="171"/>
    </row>
    <row r="101" spans="1:47" s="172" customFormat="1" ht="19.899999999999999" customHeight="1">
      <c r="B101" s="166"/>
      <c r="C101" s="167"/>
      <c r="D101" s="168" t="s">
        <v>261</v>
      </c>
      <c r="E101" s="169"/>
      <c r="F101" s="169"/>
      <c r="G101" s="169"/>
      <c r="H101" s="169"/>
      <c r="I101" s="169"/>
      <c r="J101" s="170">
        <f>J178</f>
        <v>0</v>
      </c>
      <c r="K101" s="167"/>
      <c r="L101" s="171"/>
    </row>
    <row r="102" spans="1:47" s="119" customFormat="1" ht="21.75" customHeight="1">
      <c r="A102" s="301"/>
      <c r="B102" s="147"/>
      <c r="C102" s="297"/>
      <c r="D102" s="297"/>
      <c r="E102" s="297"/>
      <c r="F102" s="297"/>
      <c r="G102" s="297"/>
      <c r="H102" s="297"/>
      <c r="I102" s="297"/>
      <c r="J102" s="297"/>
      <c r="K102" s="297"/>
      <c r="L102" s="98"/>
    </row>
    <row r="103" spans="1:47" s="119" customFormat="1" ht="6.95" customHeight="1">
      <c r="A103" s="301"/>
      <c r="B103" s="173"/>
      <c r="C103" s="174"/>
      <c r="D103" s="174"/>
      <c r="E103" s="174"/>
      <c r="F103" s="174"/>
      <c r="G103" s="174"/>
      <c r="H103" s="174"/>
      <c r="I103" s="174"/>
      <c r="J103" s="174"/>
      <c r="K103" s="174"/>
      <c r="L103" s="98"/>
    </row>
    <row r="107" spans="1:47" s="119" customFormat="1" ht="6.95" customHeight="1">
      <c r="A107" s="301"/>
      <c r="B107" s="175"/>
      <c r="C107" s="176"/>
      <c r="D107" s="176"/>
      <c r="E107" s="176"/>
      <c r="F107" s="176"/>
      <c r="G107" s="176"/>
      <c r="H107" s="176"/>
      <c r="I107" s="176"/>
      <c r="J107" s="176"/>
      <c r="K107" s="176"/>
      <c r="L107" s="98"/>
    </row>
    <row r="108" spans="1:47" s="119" customFormat="1" ht="24.95" customHeight="1">
      <c r="A108" s="301"/>
      <c r="B108" s="147"/>
      <c r="C108" s="148" t="s">
        <v>107</v>
      </c>
      <c r="D108" s="297"/>
      <c r="E108" s="297"/>
      <c r="F108" s="297"/>
      <c r="G108" s="297"/>
      <c r="H108" s="297"/>
      <c r="I108" s="297"/>
      <c r="J108" s="297"/>
      <c r="K108" s="297"/>
      <c r="L108" s="98"/>
    </row>
    <row r="109" spans="1:47" s="119" customFormat="1" ht="6.95" customHeight="1">
      <c r="A109" s="301"/>
      <c r="B109" s="147"/>
      <c r="C109" s="297"/>
      <c r="D109" s="297"/>
      <c r="E109" s="297"/>
      <c r="F109" s="297"/>
      <c r="G109" s="297"/>
      <c r="H109" s="297"/>
      <c r="I109" s="297"/>
      <c r="J109" s="297"/>
      <c r="K109" s="297"/>
      <c r="L109" s="98"/>
    </row>
    <row r="110" spans="1:47" s="119" customFormat="1" ht="12" customHeight="1">
      <c r="A110" s="301"/>
      <c r="B110" s="147"/>
      <c r="C110" s="299" t="s">
        <v>14</v>
      </c>
      <c r="D110" s="297"/>
      <c r="E110" s="297"/>
      <c r="F110" s="297"/>
      <c r="G110" s="297"/>
      <c r="H110" s="297"/>
      <c r="I110" s="297"/>
      <c r="J110" s="297"/>
      <c r="K110" s="297"/>
      <c r="L110" s="98"/>
    </row>
    <row r="111" spans="1:47" s="119" customFormat="1" ht="16.5" customHeight="1">
      <c r="A111" s="301"/>
      <c r="B111" s="147"/>
      <c r="C111" s="297"/>
      <c r="D111" s="297"/>
      <c r="E111" s="347" t="str">
        <f>E7</f>
        <v>Revitalizace sportovního areálu v Holicích  - Zpevněné plochy -  1. ČÁST</v>
      </c>
      <c r="F111" s="348"/>
      <c r="G111" s="348"/>
      <c r="H111" s="348"/>
      <c r="I111" s="297"/>
      <c r="J111" s="297"/>
      <c r="K111" s="297"/>
      <c r="L111" s="98"/>
    </row>
    <row r="112" spans="1:47" ht="12" customHeight="1">
      <c r="B112" s="151"/>
      <c r="C112" s="299" t="s">
        <v>94</v>
      </c>
      <c r="D112" s="110"/>
      <c r="E112" s="110"/>
      <c r="F112" s="110"/>
      <c r="G112" s="110"/>
      <c r="H112" s="110"/>
      <c r="I112" s="110"/>
      <c r="J112" s="110"/>
      <c r="K112" s="110"/>
      <c r="L112" s="115"/>
    </row>
    <row r="113" spans="1:65" s="119" customFormat="1" ht="16.5" customHeight="1">
      <c r="A113" s="301"/>
      <c r="B113" s="147"/>
      <c r="C113" s="297"/>
      <c r="D113" s="297"/>
      <c r="E113" s="347" t="s">
        <v>671</v>
      </c>
      <c r="F113" s="345"/>
      <c r="G113" s="345"/>
      <c r="H113" s="345"/>
      <c r="I113" s="297"/>
      <c r="J113" s="297"/>
      <c r="K113" s="297"/>
      <c r="L113" s="98"/>
    </row>
    <row r="114" spans="1:65" s="119" customFormat="1" ht="12" customHeight="1">
      <c r="A114" s="301"/>
      <c r="B114" s="147"/>
      <c r="C114" s="299" t="s">
        <v>96</v>
      </c>
      <c r="D114" s="297"/>
      <c r="E114" s="297"/>
      <c r="F114" s="297"/>
      <c r="G114" s="297"/>
      <c r="H114" s="297"/>
      <c r="I114" s="297"/>
      <c r="J114" s="297"/>
      <c r="K114" s="297"/>
      <c r="L114" s="98"/>
    </row>
    <row r="115" spans="1:65" s="119" customFormat="1" ht="16.5" customHeight="1">
      <c r="A115" s="301"/>
      <c r="B115" s="147"/>
      <c r="C115" s="297"/>
      <c r="D115" s="297"/>
      <c r="E115" s="344" t="str">
        <f>E11</f>
        <v>e - Terénní úpravy</v>
      </c>
      <c r="F115" s="345"/>
      <c r="G115" s="345"/>
      <c r="H115" s="345"/>
      <c r="I115" s="297"/>
      <c r="J115" s="297"/>
      <c r="K115" s="297"/>
      <c r="L115" s="98"/>
    </row>
    <row r="116" spans="1:65" s="119" customFormat="1" ht="6.95" customHeight="1">
      <c r="A116" s="301"/>
      <c r="B116" s="147"/>
      <c r="C116" s="297"/>
      <c r="D116" s="297"/>
      <c r="E116" s="297"/>
      <c r="F116" s="297"/>
      <c r="G116" s="297"/>
      <c r="H116" s="297"/>
      <c r="I116" s="297"/>
      <c r="J116" s="297"/>
      <c r="K116" s="297"/>
      <c r="L116" s="98"/>
    </row>
    <row r="117" spans="1:65" s="119" customFormat="1" ht="12" customHeight="1">
      <c r="A117" s="301"/>
      <c r="B117" s="147"/>
      <c r="C117" s="299" t="s">
        <v>18</v>
      </c>
      <c r="D117" s="297"/>
      <c r="E117" s="297"/>
      <c r="F117" s="152" t="str">
        <f>F14</f>
        <v>Holice</v>
      </c>
      <c r="G117" s="297"/>
      <c r="H117" s="297"/>
      <c r="I117" s="299" t="s">
        <v>20</v>
      </c>
      <c r="J117" s="153" t="str">
        <f>IF(J14="","",J14)</f>
        <v>10. 6. 2019</v>
      </c>
      <c r="K117" s="297"/>
      <c r="L117" s="98"/>
    </row>
    <row r="118" spans="1:65" s="119" customFormat="1" ht="6.95" customHeight="1">
      <c r="A118" s="301"/>
      <c r="B118" s="147"/>
      <c r="C118" s="297"/>
      <c r="D118" s="297"/>
      <c r="E118" s="297"/>
      <c r="F118" s="297"/>
      <c r="G118" s="297"/>
      <c r="H118" s="297"/>
      <c r="I118" s="297"/>
      <c r="J118" s="297"/>
      <c r="K118" s="297"/>
      <c r="L118" s="98"/>
    </row>
    <row r="119" spans="1:65" s="119" customFormat="1" ht="27.95" customHeight="1">
      <c r="A119" s="301"/>
      <c r="B119" s="147"/>
      <c r="C119" s="299" t="s">
        <v>22</v>
      </c>
      <c r="D119" s="297"/>
      <c r="E119" s="297"/>
      <c r="F119" s="152" t="str">
        <f>E17</f>
        <v xml:space="preserve"> </v>
      </c>
      <c r="G119" s="297"/>
      <c r="H119" s="297"/>
      <c r="I119" s="299" t="s">
        <v>27</v>
      </c>
      <c r="J119" s="154" t="str">
        <f>E23</f>
        <v>VIAPROJEKT s.r.o. HK</v>
      </c>
      <c r="K119" s="297"/>
      <c r="L119" s="98"/>
    </row>
    <row r="120" spans="1:65" s="119" customFormat="1" ht="15.2" customHeight="1">
      <c r="A120" s="301"/>
      <c r="B120" s="147"/>
      <c r="C120" s="299" t="s">
        <v>26</v>
      </c>
      <c r="D120" s="297"/>
      <c r="E120" s="297"/>
      <c r="F120" s="152" t="str">
        <f>IF(E20="","",E20)</f>
        <v xml:space="preserve"> </v>
      </c>
      <c r="G120" s="297"/>
      <c r="H120" s="297"/>
      <c r="I120" s="299" t="s">
        <v>30</v>
      </c>
      <c r="J120" s="154" t="str">
        <f>E26</f>
        <v>B.Burešová</v>
      </c>
      <c r="K120" s="297"/>
      <c r="L120" s="98"/>
    </row>
    <row r="121" spans="1:65" s="119" customFormat="1" ht="10.35" customHeight="1">
      <c r="A121" s="301"/>
      <c r="B121" s="147"/>
      <c r="C121" s="297"/>
      <c r="D121" s="297"/>
      <c r="E121" s="297"/>
      <c r="F121" s="297"/>
      <c r="G121" s="297"/>
      <c r="H121" s="297"/>
      <c r="I121" s="297"/>
      <c r="J121" s="297"/>
      <c r="K121" s="297"/>
      <c r="L121" s="98"/>
    </row>
    <row r="122" spans="1:65" s="185" customFormat="1" ht="29.25" customHeight="1">
      <c r="B122" s="177"/>
      <c r="C122" s="178" t="s">
        <v>108</v>
      </c>
      <c r="D122" s="179" t="s">
        <v>58</v>
      </c>
      <c r="E122" s="179" t="s">
        <v>54</v>
      </c>
      <c r="F122" s="179" t="s">
        <v>55</v>
      </c>
      <c r="G122" s="179" t="s">
        <v>109</v>
      </c>
      <c r="H122" s="179" t="s">
        <v>110</v>
      </c>
      <c r="I122" s="179" t="s">
        <v>111</v>
      </c>
      <c r="J122" s="179" t="s">
        <v>100</v>
      </c>
      <c r="K122" s="180" t="s">
        <v>112</v>
      </c>
      <c r="L122" s="181"/>
      <c r="M122" s="182" t="s">
        <v>1</v>
      </c>
      <c r="N122" s="183" t="s">
        <v>37</v>
      </c>
      <c r="O122" s="183" t="s">
        <v>113</v>
      </c>
      <c r="P122" s="183" t="s">
        <v>114</v>
      </c>
      <c r="Q122" s="183" t="s">
        <v>115</v>
      </c>
      <c r="R122" s="183" t="s">
        <v>116</v>
      </c>
      <c r="S122" s="183" t="s">
        <v>117</v>
      </c>
      <c r="T122" s="184" t="s">
        <v>118</v>
      </c>
    </row>
    <row r="123" spans="1:65" s="119" customFormat="1" ht="22.9" customHeight="1">
      <c r="A123" s="301"/>
      <c r="B123" s="147"/>
      <c r="C123" s="186" t="s">
        <v>119</v>
      </c>
      <c r="D123" s="297"/>
      <c r="E123" s="297"/>
      <c r="F123" s="297"/>
      <c r="G123" s="297"/>
      <c r="H123" s="297"/>
      <c r="I123" s="297"/>
      <c r="J123" s="187">
        <f>BK123</f>
        <v>0</v>
      </c>
      <c r="K123" s="297"/>
      <c r="L123" s="98"/>
      <c r="M123" s="188"/>
      <c r="N123" s="189"/>
      <c r="O123" s="189"/>
      <c r="P123" s="190">
        <f>P124</f>
        <v>1178.911171</v>
      </c>
      <c r="Q123" s="189"/>
      <c r="R123" s="190">
        <f>R124</f>
        <v>0.100671</v>
      </c>
      <c r="S123" s="189"/>
      <c r="T123" s="191">
        <f>T124</f>
        <v>0</v>
      </c>
      <c r="AT123" s="112" t="s">
        <v>72</v>
      </c>
      <c r="AU123" s="112" t="s">
        <v>102</v>
      </c>
      <c r="BK123" s="192">
        <f>BK124</f>
        <v>0</v>
      </c>
    </row>
    <row r="124" spans="1:65" s="203" customFormat="1" ht="25.9" customHeight="1">
      <c r="B124" s="193"/>
      <c r="C124" s="194"/>
      <c r="D124" s="195" t="s">
        <v>72</v>
      </c>
      <c r="E124" s="196" t="s">
        <v>120</v>
      </c>
      <c r="F124" s="196" t="s">
        <v>121</v>
      </c>
      <c r="G124" s="194"/>
      <c r="H124" s="194"/>
      <c r="I124" s="194"/>
      <c r="J124" s="197">
        <f>BK124</f>
        <v>0</v>
      </c>
      <c r="K124" s="194"/>
      <c r="L124" s="198"/>
      <c r="M124" s="199"/>
      <c r="N124" s="200"/>
      <c r="O124" s="200"/>
      <c r="P124" s="201">
        <f>P125+P178</f>
        <v>1178.911171</v>
      </c>
      <c r="Q124" s="200"/>
      <c r="R124" s="201">
        <f>R125+R178</f>
        <v>0.100671</v>
      </c>
      <c r="S124" s="200"/>
      <c r="T124" s="202">
        <f>T125+T178</f>
        <v>0</v>
      </c>
      <c r="AR124" s="204" t="s">
        <v>78</v>
      </c>
      <c r="AT124" s="205" t="s">
        <v>72</v>
      </c>
      <c r="AU124" s="205" t="s">
        <v>73</v>
      </c>
      <c r="AY124" s="204" t="s">
        <v>122</v>
      </c>
      <c r="BK124" s="206">
        <f>BK125+BK178</f>
        <v>0</v>
      </c>
    </row>
    <row r="125" spans="1:65" s="203" customFormat="1" ht="22.9" customHeight="1">
      <c r="B125" s="193"/>
      <c r="C125" s="194"/>
      <c r="D125" s="195" t="s">
        <v>72</v>
      </c>
      <c r="E125" s="207" t="s">
        <v>78</v>
      </c>
      <c r="F125" s="207" t="s">
        <v>123</v>
      </c>
      <c r="G125" s="194"/>
      <c r="H125" s="194"/>
      <c r="I125" s="194"/>
      <c r="J125" s="208">
        <f>BK125</f>
        <v>0</v>
      </c>
      <c r="K125" s="194"/>
      <c r="L125" s="198"/>
      <c r="M125" s="199"/>
      <c r="N125" s="200"/>
      <c r="O125" s="200"/>
      <c r="P125" s="201">
        <f>SUM(P126:P177)</f>
        <v>1178.904</v>
      </c>
      <c r="Q125" s="200"/>
      <c r="R125" s="201">
        <f>SUM(R126:R177)</f>
        <v>0.100671</v>
      </c>
      <c r="S125" s="200"/>
      <c r="T125" s="202">
        <f>SUM(T126:T177)</f>
        <v>0</v>
      </c>
      <c r="AR125" s="204" t="s">
        <v>78</v>
      </c>
      <c r="AT125" s="205" t="s">
        <v>72</v>
      </c>
      <c r="AU125" s="205" t="s">
        <v>78</v>
      </c>
      <c r="AY125" s="204" t="s">
        <v>122</v>
      </c>
      <c r="BK125" s="206">
        <f>SUM(BK126:BK177)</f>
        <v>0</v>
      </c>
    </row>
    <row r="126" spans="1:65" s="119" customFormat="1" ht="24" customHeight="1">
      <c r="A126" s="301"/>
      <c r="B126" s="147"/>
      <c r="C126" s="102" t="s">
        <v>78</v>
      </c>
      <c r="D126" s="102" t="s">
        <v>124</v>
      </c>
      <c r="E126" s="103" t="s">
        <v>192</v>
      </c>
      <c r="F126" s="104" t="s">
        <v>193</v>
      </c>
      <c r="G126" s="105" t="s">
        <v>187</v>
      </c>
      <c r="H126" s="106">
        <v>120</v>
      </c>
      <c r="I126" s="282"/>
      <c r="J126" s="107">
        <f>ROUND(I126*H126,2)</f>
        <v>0</v>
      </c>
      <c r="K126" s="104" t="s">
        <v>128</v>
      </c>
      <c r="L126" s="98"/>
      <c r="M126" s="209" t="s">
        <v>1</v>
      </c>
      <c r="N126" s="210" t="s">
        <v>38</v>
      </c>
      <c r="O126" s="211">
        <v>4.3999999999999997E-2</v>
      </c>
      <c r="P126" s="211">
        <f>O126*H126</f>
        <v>5.2799999999999994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AR126" s="213" t="s">
        <v>129</v>
      </c>
      <c r="AT126" s="213" t="s">
        <v>124</v>
      </c>
      <c r="AU126" s="213" t="s">
        <v>80</v>
      </c>
      <c r="AY126" s="112" t="s">
        <v>122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12" t="s">
        <v>78</v>
      </c>
      <c r="BK126" s="214">
        <f>ROUND(I126*H126,2)</f>
        <v>0</v>
      </c>
      <c r="BL126" s="112" t="s">
        <v>129</v>
      </c>
      <c r="BM126" s="213" t="s">
        <v>614</v>
      </c>
    </row>
    <row r="127" spans="1:65" s="223" customFormat="1">
      <c r="B127" s="215"/>
      <c r="C127" s="216"/>
      <c r="D127" s="217" t="s">
        <v>131</v>
      </c>
      <c r="E127" s="218" t="s">
        <v>1</v>
      </c>
      <c r="F127" s="219" t="s">
        <v>615</v>
      </c>
      <c r="G127" s="216"/>
      <c r="H127" s="218" t="s">
        <v>1</v>
      </c>
      <c r="I127" s="383"/>
      <c r="J127" s="216"/>
      <c r="K127" s="216"/>
      <c r="L127" s="99"/>
      <c r="M127" s="220"/>
      <c r="N127" s="221"/>
      <c r="O127" s="221"/>
      <c r="P127" s="221"/>
      <c r="Q127" s="221"/>
      <c r="R127" s="221"/>
      <c r="S127" s="221"/>
      <c r="T127" s="222"/>
      <c r="AT127" s="224" t="s">
        <v>131</v>
      </c>
      <c r="AU127" s="224" t="s">
        <v>80</v>
      </c>
      <c r="AV127" s="223" t="s">
        <v>78</v>
      </c>
      <c r="AW127" s="223" t="s">
        <v>29</v>
      </c>
      <c r="AX127" s="223" t="s">
        <v>73</v>
      </c>
      <c r="AY127" s="224" t="s">
        <v>122</v>
      </c>
    </row>
    <row r="128" spans="1:65" s="233" customFormat="1">
      <c r="B128" s="225"/>
      <c r="C128" s="226"/>
      <c r="D128" s="217" t="s">
        <v>131</v>
      </c>
      <c r="E128" s="227" t="s">
        <v>1</v>
      </c>
      <c r="F128" s="228" t="s">
        <v>190</v>
      </c>
      <c r="G128" s="226"/>
      <c r="H128" s="229">
        <v>120</v>
      </c>
      <c r="I128" s="384"/>
      <c r="J128" s="226"/>
      <c r="K128" s="226"/>
      <c r="L128" s="100"/>
      <c r="M128" s="230"/>
      <c r="N128" s="231"/>
      <c r="O128" s="231"/>
      <c r="P128" s="231"/>
      <c r="Q128" s="231"/>
      <c r="R128" s="231"/>
      <c r="S128" s="231"/>
      <c r="T128" s="232"/>
      <c r="AT128" s="234" t="s">
        <v>131</v>
      </c>
      <c r="AU128" s="234" t="s">
        <v>80</v>
      </c>
      <c r="AV128" s="233" t="s">
        <v>80</v>
      </c>
      <c r="AW128" s="233" t="s">
        <v>29</v>
      </c>
      <c r="AX128" s="233" t="s">
        <v>73</v>
      </c>
      <c r="AY128" s="234" t="s">
        <v>122</v>
      </c>
    </row>
    <row r="129" spans="1:65" s="243" customFormat="1">
      <c r="B129" s="235"/>
      <c r="C129" s="236"/>
      <c r="D129" s="217" t="s">
        <v>131</v>
      </c>
      <c r="E129" s="237" t="s">
        <v>1</v>
      </c>
      <c r="F129" s="238" t="s">
        <v>134</v>
      </c>
      <c r="G129" s="236"/>
      <c r="H129" s="239">
        <v>120</v>
      </c>
      <c r="I129" s="385"/>
      <c r="J129" s="236"/>
      <c r="K129" s="236"/>
      <c r="L129" s="101"/>
      <c r="M129" s="240"/>
      <c r="N129" s="241"/>
      <c r="O129" s="241"/>
      <c r="P129" s="241"/>
      <c r="Q129" s="241"/>
      <c r="R129" s="241"/>
      <c r="S129" s="241"/>
      <c r="T129" s="242"/>
      <c r="AT129" s="244" t="s">
        <v>131</v>
      </c>
      <c r="AU129" s="244" t="s">
        <v>80</v>
      </c>
      <c r="AV129" s="243" t="s">
        <v>129</v>
      </c>
      <c r="AW129" s="243" t="s">
        <v>29</v>
      </c>
      <c r="AX129" s="243" t="s">
        <v>78</v>
      </c>
      <c r="AY129" s="244" t="s">
        <v>122</v>
      </c>
    </row>
    <row r="130" spans="1:65" s="119" customFormat="1" ht="24" customHeight="1">
      <c r="A130" s="301"/>
      <c r="B130" s="147"/>
      <c r="C130" s="102" t="s">
        <v>80</v>
      </c>
      <c r="D130" s="102" t="s">
        <v>124</v>
      </c>
      <c r="E130" s="103" t="s">
        <v>293</v>
      </c>
      <c r="F130" s="104" t="s">
        <v>294</v>
      </c>
      <c r="G130" s="105" t="s">
        <v>187</v>
      </c>
      <c r="H130" s="106">
        <v>317.7</v>
      </c>
      <c r="I130" s="282"/>
      <c r="J130" s="107">
        <f>ROUND(I130*H130,2)</f>
        <v>0</v>
      </c>
      <c r="K130" s="104" t="s">
        <v>128</v>
      </c>
      <c r="L130" s="98"/>
      <c r="M130" s="209" t="s">
        <v>1</v>
      </c>
      <c r="N130" s="210" t="s">
        <v>38</v>
      </c>
      <c r="O130" s="211">
        <v>8.3000000000000004E-2</v>
      </c>
      <c r="P130" s="211">
        <f>O130*H130</f>
        <v>26.3691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AR130" s="213" t="s">
        <v>129</v>
      </c>
      <c r="AT130" s="213" t="s">
        <v>124</v>
      </c>
      <c r="AU130" s="213" t="s">
        <v>80</v>
      </c>
      <c r="AY130" s="112" t="s">
        <v>122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12" t="s">
        <v>78</v>
      </c>
      <c r="BK130" s="214">
        <f>ROUND(I130*H130,2)</f>
        <v>0</v>
      </c>
      <c r="BL130" s="112" t="s">
        <v>129</v>
      </c>
      <c r="BM130" s="213" t="s">
        <v>616</v>
      </c>
    </row>
    <row r="131" spans="1:65" s="223" customFormat="1" ht="22.5">
      <c r="B131" s="215"/>
      <c r="C131" s="216"/>
      <c r="D131" s="217" t="s">
        <v>131</v>
      </c>
      <c r="E131" s="218" t="s">
        <v>1</v>
      </c>
      <c r="F131" s="219" t="s">
        <v>617</v>
      </c>
      <c r="G131" s="216"/>
      <c r="H131" s="218" t="s">
        <v>1</v>
      </c>
      <c r="I131" s="383"/>
      <c r="J131" s="216"/>
      <c r="K131" s="216"/>
      <c r="L131" s="99"/>
      <c r="M131" s="220"/>
      <c r="N131" s="221"/>
      <c r="O131" s="221"/>
      <c r="P131" s="221"/>
      <c r="Q131" s="221"/>
      <c r="R131" s="221"/>
      <c r="S131" s="221"/>
      <c r="T131" s="222"/>
      <c r="AT131" s="224" t="s">
        <v>131</v>
      </c>
      <c r="AU131" s="224" t="s">
        <v>80</v>
      </c>
      <c r="AV131" s="223" t="s">
        <v>78</v>
      </c>
      <c r="AW131" s="223" t="s">
        <v>29</v>
      </c>
      <c r="AX131" s="223" t="s">
        <v>73</v>
      </c>
      <c r="AY131" s="224" t="s">
        <v>122</v>
      </c>
    </row>
    <row r="132" spans="1:65" s="233" customFormat="1">
      <c r="B132" s="225"/>
      <c r="C132" s="226"/>
      <c r="D132" s="217" t="s">
        <v>131</v>
      </c>
      <c r="E132" s="227" t="s">
        <v>1</v>
      </c>
      <c r="F132" s="228" t="s">
        <v>618</v>
      </c>
      <c r="G132" s="226"/>
      <c r="H132" s="229">
        <v>317.7</v>
      </c>
      <c r="I132" s="384"/>
      <c r="J132" s="226"/>
      <c r="K132" s="226"/>
      <c r="L132" s="100"/>
      <c r="M132" s="230"/>
      <c r="N132" s="231"/>
      <c r="O132" s="231"/>
      <c r="P132" s="231"/>
      <c r="Q132" s="231"/>
      <c r="R132" s="231"/>
      <c r="S132" s="231"/>
      <c r="T132" s="232"/>
      <c r="AT132" s="234" t="s">
        <v>131</v>
      </c>
      <c r="AU132" s="234" t="s">
        <v>80</v>
      </c>
      <c r="AV132" s="233" t="s">
        <v>80</v>
      </c>
      <c r="AW132" s="233" t="s">
        <v>29</v>
      </c>
      <c r="AX132" s="233" t="s">
        <v>73</v>
      </c>
      <c r="AY132" s="234" t="s">
        <v>122</v>
      </c>
    </row>
    <row r="133" spans="1:65" s="243" customFormat="1">
      <c r="B133" s="235"/>
      <c r="C133" s="236"/>
      <c r="D133" s="217" t="s">
        <v>131</v>
      </c>
      <c r="E133" s="237" t="s">
        <v>1</v>
      </c>
      <c r="F133" s="238" t="s">
        <v>134</v>
      </c>
      <c r="G133" s="236"/>
      <c r="H133" s="239">
        <v>317.7</v>
      </c>
      <c r="I133" s="385"/>
      <c r="J133" s="236"/>
      <c r="K133" s="236"/>
      <c r="L133" s="101"/>
      <c r="M133" s="240"/>
      <c r="N133" s="241"/>
      <c r="O133" s="241"/>
      <c r="P133" s="241"/>
      <c r="Q133" s="241"/>
      <c r="R133" s="241"/>
      <c r="S133" s="241"/>
      <c r="T133" s="242"/>
      <c r="AT133" s="244" t="s">
        <v>131</v>
      </c>
      <c r="AU133" s="244" t="s">
        <v>80</v>
      </c>
      <c r="AV133" s="243" t="s">
        <v>129</v>
      </c>
      <c r="AW133" s="243" t="s">
        <v>29</v>
      </c>
      <c r="AX133" s="243" t="s">
        <v>78</v>
      </c>
      <c r="AY133" s="244" t="s">
        <v>122</v>
      </c>
    </row>
    <row r="134" spans="1:65" s="119" customFormat="1" ht="24" customHeight="1">
      <c r="A134" s="301"/>
      <c r="B134" s="147"/>
      <c r="C134" s="102" t="s">
        <v>138</v>
      </c>
      <c r="D134" s="102" t="s">
        <v>124</v>
      </c>
      <c r="E134" s="103" t="s">
        <v>302</v>
      </c>
      <c r="F134" s="104" t="s">
        <v>303</v>
      </c>
      <c r="G134" s="105" t="s">
        <v>187</v>
      </c>
      <c r="H134" s="106">
        <v>6354</v>
      </c>
      <c r="I134" s="282"/>
      <c r="J134" s="107">
        <f>ROUND(I134*H134,2)</f>
        <v>0</v>
      </c>
      <c r="K134" s="104" t="s">
        <v>128</v>
      </c>
      <c r="L134" s="98"/>
      <c r="M134" s="209" t="s">
        <v>1</v>
      </c>
      <c r="N134" s="210" t="s">
        <v>38</v>
      </c>
      <c r="O134" s="211">
        <v>4.0000000000000001E-3</v>
      </c>
      <c r="P134" s="211">
        <f>O134*H134</f>
        <v>25.416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213" t="s">
        <v>129</v>
      </c>
      <c r="AT134" s="213" t="s">
        <v>124</v>
      </c>
      <c r="AU134" s="213" t="s">
        <v>80</v>
      </c>
      <c r="AY134" s="112" t="s">
        <v>122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12" t="s">
        <v>78</v>
      </c>
      <c r="BK134" s="214">
        <f>ROUND(I134*H134,2)</f>
        <v>0</v>
      </c>
      <c r="BL134" s="112" t="s">
        <v>129</v>
      </c>
      <c r="BM134" s="213" t="s">
        <v>619</v>
      </c>
    </row>
    <row r="135" spans="1:65" s="223" customFormat="1" ht="22.5">
      <c r="B135" s="215"/>
      <c r="C135" s="216"/>
      <c r="D135" s="217" t="s">
        <v>131</v>
      </c>
      <c r="E135" s="218" t="s">
        <v>1</v>
      </c>
      <c r="F135" s="219" t="s">
        <v>620</v>
      </c>
      <c r="G135" s="216"/>
      <c r="H135" s="218" t="s">
        <v>1</v>
      </c>
      <c r="I135" s="383"/>
      <c r="J135" s="216"/>
      <c r="K135" s="216"/>
      <c r="L135" s="99"/>
      <c r="M135" s="220"/>
      <c r="N135" s="221"/>
      <c r="O135" s="221"/>
      <c r="P135" s="221"/>
      <c r="Q135" s="221"/>
      <c r="R135" s="221"/>
      <c r="S135" s="221"/>
      <c r="T135" s="222"/>
      <c r="AT135" s="224" t="s">
        <v>131</v>
      </c>
      <c r="AU135" s="224" t="s">
        <v>80</v>
      </c>
      <c r="AV135" s="223" t="s">
        <v>78</v>
      </c>
      <c r="AW135" s="223" t="s">
        <v>29</v>
      </c>
      <c r="AX135" s="223" t="s">
        <v>73</v>
      </c>
      <c r="AY135" s="224" t="s">
        <v>122</v>
      </c>
    </row>
    <row r="136" spans="1:65" s="233" customFormat="1">
      <c r="B136" s="225"/>
      <c r="C136" s="226"/>
      <c r="D136" s="217" t="s">
        <v>131</v>
      </c>
      <c r="E136" s="227" t="s">
        <v>1</v>
      </c>
      <c r="F136" s="228" t="s">
        <v>621</v>
      </c>
      <c r="G136" s="226"/>
      <c r="H136" s="229">
        <v>6354</v>
      </c>
      <c r="I136" s="384"/>
      <c r="J136" s="226"/>
      <c r="K136" s="226"/>
      <c r="L136" s="100"/>
      <c r="M136" s="230"/>
      <c r="N136" s="231"/>
      <c r="O136" s="231"/>
      <c r="P136" s="231"/>
      <c r="Q136" s="231"/>
      <c r="R136" s="231"/>
      <c r="S136" s="231"/>
      <c r="T136" s="232"/>
      <c r="AT136" s="234" t="s">
        <v>131</v>
      </c>
      <c r="AU136" s="234" t="s">
        <v>80</v>
      </c>
      <c r="AV136" s="233" t="s">
        <v>80</v>
      </c>
      <c r="AW136" s="233" t="s">
        <v>29</v>
      </c>
      <c r="AX136" s="233" t="s">
        <v>73</v>
      </c>
      <c r="AY136" s="234" t="s">
        <v>122</v>
      </c>
    </row>
    <row r="137" spans="1:65" s="243" customFormat="1">
      <c r="B137" s="235"/>
      <c r="C137" s="236"/>
      <c r="D137" s="217" t="s">
        <v>131</v>
      </c>
      <c r="E137" s="237" t="s">
        <v>1</v>
      </c>
      <c r="F137" s="238" t="s">
        <v>134</v>
      </c>
      <c r="G137" s="236"/>
      <c r="H137" s="239">
        <v>6354</v>
      </c>
      <c r="I137" s="385"/>
      <c r="J137" s="236"/>
      <c r="K137" s="236"/>
      <c r="L137" s="101"/>
      <c r="M137" s="240"/>
      <c r="N137" s="241"/>
      <c r="O137" s="241"/>
      <c r="P137" s="241"/>
      <c r="Q137" s="241"/>
      <c r="R137" s="241"/>
      <c r="S137" s="241"/>
      <c r="T137" s="242"/>
      <c r="AT137" s="244" t="s">
        <v>131</v>
      </c>
      <c r="AU137" s="244" t="s">
        <v>80</v>
      </c>
      <c r="AV137" s="243" t="s">
        <v>129</v>
      </c>
      <c r="AW137" s="243" t="s">
        <v>29</v>
      </c>
      <c r="AX137" s="243" t="s">
        <v>78</v>
      </c>
      <c r="AY137" s="244" t="s">
        <v>122</v>
      </c>
    </row>
    <row r="138" spans="1:65" s="119" customFormat="1" ht="16.5" customHeight="1">
      <c r="A138" s="301"/>
      <c r="B138" s="147"/>
      <c r="C138" s="102" t="s">
        <v>129</v>
      </c>
      <c r="D138" s="102" t="s">
        <v>124</v>
      </c>
      <c r="E138" s="103" t="s">
        <v>196</v>
      </c>
      <c r="F138" s="104" t="s">
        <v>197</v>
      </c>
      <c r="G138" s="105" t="s">
        <v>187</v>
      </c>
      <c r="H138" s="106">
        <v>437.7</v>
      </c>
      <c r="I138" s="282"/>
      <c r="J138" s="107">
        <f>ROUND(I138*H138,2)</f>
        <v>0</v>
      </c>
      <c r="K138" s="104" t="s">
        <v>128</v>
      </c>
      <c r="L138" s="98"/>
      <c r="M138" s="209" t="s">
        <v>1</v>
      </c>
      <c r="N138" s="210" t="s">
        <v>38</v>
      </c>
      <c r="O138" s="211">
        <v>9.7000000000000003E-2</v>
      </c>
      <c r="P138" s="211">
        <f>O138*H138</f>
        <v>42.456899999999997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AR138" s="213" t="s">
        <v>129</v>
      </c>
      <c r="AT138" s="213" t="s">
        <v>124</v>
      </c>
      <c r="AU138" s="213" t="s">
        <v>80</v>
      </c>
      <c r="AY138" s="112" t="s">
        <v>122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12" t="s">
        <v>78</v>
      </c>
      <c r="BK138" s="214">
        <f>ROUND(I138*H138,2)</f>
        <v>0</v>
      </c>
      <c r="BL138" s="112" t="s">
        <v>129</v>
      </c>
      <c r="BM138" s="213" t="s">
        <v>622</v>
      </c>
    </row>
    <row r="139" spans="1:65" s="223" customFormat="1">
      <c r="B139" s="215"/>
      <c r="C139" s="216"/>
      <c r="D139" s="217" t="s">
        <v>131</v>
      </c>
      <c r="E139" s="218" t="s">
        <v>1</v>
      </c>
      <c r="F139" s="219" t="s">
        <v>623</v>
      </c>
      <c r="G139" s="216"/>
      <c r="H139" s="218" t="s">
        <v>1</v>
      </c>
      <c r="I139" s="383"/>
      <c r="J139" s="216"/>
      <c r="K139" s="216"/>
      <c r="L139" s="99"/>
      <c r="M139" s="220"/>
      <c r="N139" s="221"/>
      <c r="O139" s="221"/>
      <c r="P139" s="221"/>
      <c r="Q139" s="221"/>
      <c r="R139" s="221"/>
      <c r="S139" s="221"/>
      <c r="T139" s="222"/>
      <c r="AT139" s="224" t="s">
        <v>131</v>
      </c>
      <c r="AU139" s="224" t="s">
        <v>80</v>
      </c>
      <c r="AV139" s="223" t="s">
        <v>78</v>
      </c>
      <c r="AW139" s="223" t="s">
        <v>29</v>
      </c>
      <c r="AX139" s="223" t="s">
        <v>73</v>
      </c>
      <c r="AY139" s="224" t="s">
        <v>122</v>
      </c>
    </row>
    <row r="140" spans="1:65" s="233" customFormat="1">
      <c r="B140" s="225"/>
      <c r="C140" s="226"/>
      <c r="D140" s="217" t="s">
        <v>131</v>
      </c>
      <c r="E140" s="227" t="s">
        <v>1</v>
      </c>
      <c r="F140" s="228" t="s">
        <v>624</v>
      </c>
      <c r="G140" s="226"/>
      <c r="H140" s="229">
        <v>437.7</v>
      </c>
      <c r="I140" s="384"/>
      <c r="J140" s="226"/>
      <c r="K140" s="226"/>
      <c r="L140" s="100"/>
      <c r="M140" s="230"/>
      <c r="N140" s="231"/>
      <c r="O140" s="231"/>
      <c r="P140" s="231"/>
      <c r="Q140" s="231"/>
      <c r="R140" s="231"/>
      <c r="S140" s="231"/>
      <c r="T140" s="232"/>
      <c r="AT140" s="234" t="s">
        <v>131</v>
      </c>
      <c r="AU140" s="234" t="s">
        <v>80</v>
      </c>
      <c r="AV140" s="233" t="s">
        <v>80</v>
      </c>
      <c r="AW140" s="233" t="s">
        <v>29</v>
      </c>
      <c r="AX140" s="233" t="s">
        <v>73</v>
      </c>
      <c r="AY140" s="234" t="s">
        <v>122</v>
      </c>
    </row>
    <row r="141" spans="1:65" s="243" customFormat="1">
      <c r="B141" s="235"/>
      <c r="C141" s="236"/>
      <c r="D141" s="217" t="s">
        <v>131</v>
      </c>
      <c r="E141" s="237" t="s">
        <v>1</v>
      </c>
      <c r="F141" s="238" t="s">
        <v>134</v>
      </c>
      <c r="G141" s="236"/>
      <c r="H141" s="239">
        <v>437.7</v>
      </c>
      <c r="I141" s="385"/>
      <c r="J141" s="236"/>
      <c r="K141" s="236"/>
      <c r="L141" s="101"/>
      <c r="M141" s="240"/>
      <c r="N141" s="241"/>
      <c r="O141" s="241"/>
      <c r="P141" s="241"/>
      <c r="Q141" s="241"/>
      <c r="R141" s="241"/>
      <c r="S141" s="241"/>
      <c r="T141" s="242"/>
      <c r="AT141" s="244" t="s">
        <v>131</v>
      </c>
      <c r="AU141" s="244" t="s">
        <v>80</v>
      </c>
      <c r="AV141" s="243" t="s">
        <v>129</v>
      </c>
      <c r="AW141" s="243" t="s">
        <v>29</v>
      </c>
      <c r="AX141" s="243" t="s">
        <v>78</v>
      </c>
      <c r="AY141" s="244" t="s">
        <v>122</v>
      </c>
    </row>
    <row r="142" spans="1:65" s="119" customFormat="1" ht="24" customHeight="1">
      <c r="A142" s="301"/>
      <c r="B142" s="147"/>
      <c r="C142" s="102" t="s">
        <v>146</v>
      </c>
      <c r="D142" s="102" t="s">
        <v>124</v>
      </c>
      <c r="E142" s="103" t="s">
        <v>625</v>
      </c>
      <c r="F142" s="104" t="s">
        <v>626</v>
      </c>
      <c r="G142" s="105" t="s">
        <v>127</v>
      </c>
      <c r="H142" s="106">
        <v>1216</v>
      </c>
      <c r="I142" s="282"/>
      <c r="J142" s="107">
        <f>ROUND(I142*H142,2)</f>
        <v>0</v>
      </c>
      <c r="K142" s="104" t="s">
        <v>128</v>
      </c>
      <c r="L142" s="98"/>
      <c r="M142" s="209" t="s">
        <v>1</v>
      </c>
      <c r="N142" s="210" t="s">
        <v>38</v>
      </c>
      <c r="O142" s="211">
        <v>0.17699999999999999</v>
      </c>
      <c r="P142" s="211">
        <f>O142*H142</f>
        <v>215.232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AR142" s="213" t="s">
        <v>129</v>
      </c>
      <c r="AT142" s="213" t="s">
        <v>124</v>
      </c>
      <c r="AU142" s="213" t="s">
        <v>80</v>
      </c>
      <c r="AY142" s="112" t="s">
        <v>122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12" t="s">
        <v>78</v>
      </c>
      <c r="BK142" s="214">
        <f>ROUND(I142*H142,2)</f>
        <v>0</v>
      </c>
      <c r="BL142" s="112" t="s">
        <v>129</v>
      </c>
      <c r="BM142" s="213" t="s">
        <v>627</v>
      </c>
    </row>
    <row r="143" spans="1:65" s="223" customFormat="1">
      <c r="B143" s="215"/>
      <c r="C143" s="216"/>
      <c r="D143" s="217" t="s">
        <v>131</v>
      </c>
      <c r="E143" s="218" t="s">
        <v>1</v>
      </c>
      <c r="F143" s="219" t="s">
        <v>628</v>
      </c>
      <c r="G143" s="216"/>
      <c r="H143" s="218" t="s">
        <v>1</v>
      </c>
      <c r="I143" s="383"/>
      <c r="J143" s="216"/>
      <c r="K143" s="216"/>
      <c r="L143" s="99"/>
      <c r="M143" s="220"/>
      <c r="N143" s="221"/>
      <c r="O143" s="221"/>
      <c r="P143" s="221"/>
      <c r="Q143" s="221"/>
      <c r="R143" s="221"/>
      <c r="S143" s="221"/>
      <c r="T143" s="222"/>
      <c r="AT143" s="224" t="s">
        <v>131</v>
      </c>
      <c r="AU143" s="224" t="s">
        <v>80</v>
      </c>
      <c r="AV143" s="223" t="s">
        <v>78</v>
      </c>
      <c r="AW143" s="223" t="s">
        <v>29</v>
      </c>
      <c r="AX143" s="223" t="s">
        <v>73</v>
      </c>
      <c r="AY143" s="224" t="s">
        <v>122</v>
      </c>
    </row>
    <row r="144" spans="1:65" s="233" customFormat="1" ht="22.5">
      <c r="B144" s="225"/>
      <c r="C144" s="226"/>
      <c r="D144" s="217" t="s">
        <v>131</v>
      </c>
      <c r="E144" s="227" t="s">
        <v>1</v>
      </c>
      <c r="F144" s="228" t="s">
        <v>629</v>
      </c>
      <c r="G144" s="226"/>
      <c r="H144" s="229">
        <v>1216</v>
      </c>
      <c r="I144" s="384"/>
      <c r="J144" s="226"/>
      <c r="K144" s="226"/>
      <c r="L144" s="100"/>
      <c r="M144" s="230"/>
      <c r="N144" s="231"/>
      <c r="O144" s="231"/>
      <c r="P144" s="231"/>
      <c r="Q144" s="231"/>
      <c r="R144" s="231"/>
      <c r="S144" s="231"/>
      <c r="T144" s="232"/>
      <c r="AT144" s="234" t="s">
        <v>131</v>
      </c>
      <c r="AU144" s="234" t="s">
        <v>80</v>
      </c>
      <c r="AV144" s="233" t="s">
        <v>80</v>
      </c>
      <c r="AW144" s="233" t="s">
        <v>29</v>
      </c>
      <c r="AX144" s="233" t="s">
        <v>73</v>
      </c>
      <c r="AY144" s="234" t="s">
        <v>122</v>
      </c>
    </row>
    <row r="145" spans="1:65" s="243" customFormat="1">
      <c r="B145" s="235"/>
      <c r="C145" s="236"/>
      <c r="D145" s="217" t="s">
        <v>131</v>
      </c>
      <c r="E145" s="237" t="s">
        <v>1</v>
      </c>
      <c r="F145" s="238" t="s">
        <v>134</v>
      </c>
      <c r="G145" s="236"/>
      <c r="H145" s="239">
        <v>1216</v>
      </c>
      <c r="I145" s="385"/>
      <c r="J145" s="236"/>
      <c r="K145" s="236"/>
      <c r="L145" s="101"/>
      <c r="M145" s="240"/>
      <c r="N145" s="241"/>
      <c r="O145" s="241"/>
      <c r="P145" s="241"/>
      <c r="Q145" s="241"/>
      <c r="R145" s="241"/>
      <c r="S145" s="241"/>
      <c r="T145" s="242"/>
      <c r="AT145" s="244" t="s">
        <v>131</v>
      </c>
      <c r="AU145" s="244" t="s">
        <v>80</v>
      </c>
      <c r="AV145" s="243" t="s">
        <v>129</v>
      </c>
      <c r="AW145" s="243" t="s">
        <v>29</v>
      </c>
      <c r="AX145" s="243" t="s">
        <v>78</v>
      </c>
      <c r="AY145" s="244" t="s">
        <v>122</v>
      </c>
    </row>
    <row r="146" spans="1:65" s="119" customFormat="1" ht="16.5" customHeight="1">
      <c r="A146" s="301"/>
      <c r="B146" s="147"/>
      <c r="C146" s="248" t="s">
        <v>148</v>
      </c>
      <c r="D146" s="248" t="s">
        <v>310</v>
      </c>
      <c r="E146" s="249" t="s">
        <v>630</v>
      </c>
      <c r="F146" s="250" t="s">
        <v>631</v>
      </c>
      <c r="G146" s="251" t="s">
        <v>187</v>
      </c>
      <c r="H146" s="252">
        <v>317.7</v>
      </c>
      <c r="I146" s="288"/>
      <c r="J146" s="253">
        <f>ROUND(I146*H146,2)</f>
        <v>0</v>
      </c>
      <c r="K146" s="250" t="s">
        <v>1</v>
      </c>
      <c r="L146" s="254"/>
      <c r="M146" s="255" t="s">
        <v>1</v>
      </c>
      <c r="N146" s="256" t="s">
        <v>38</v>
      </c>
      <c r="O146" s="211">
        <v>0</v>
      </c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AR146" s="213" t="s">
        <v>158</v>
      </c>
      <c r="AT146" s="213" t="s">
        <v>310</v>
      </c>
      <c r="AU146" s="213" t="s">
        <v>80</v>
      </c>
      <c r="AY146" s="112" t="s">
        <v>122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12" t="s">
        <v>78</v>
      </c>
      <c r="BK146" s="214">
        <f>ROUND(I146*H146,2)</f>
        <v>0</v>
      </c>
      <c r="BL146" s="112" t="s">
        <v>129</v>
      </c>
      <c r="BM146" s="213" t="s">
        <v>632</v>
      </c>
    </row>
    <row r="147" spans="1:65" s="223" customFormat="1">
      <c r="B147" s="215"/>
      <c r="C147" s="216"/>
      <c r="D147" s="217" t="s">
        <v>131</v>
      </c>
      <c r="E147" s="218" t="s">
        <v>1</v>
      </c>
      <c r="F147" s="219" t="s">
        <v>633</v>
      </c>
      <c r="G147" s="216"/>
      <c r="H147" s="218" t="s">
        <v>1</v>
      </c>
      <c r="I147" s="383"/>
      <c r="J147" s="216"/>
      <c r="K147" s="216"/>
      <c r="L147" s="99"/>
      <c r="M147" s="220"/>
      <c r="N147" s="221"/>
      <c r="O147" s="221"/>
      <c r="P147" s="221"/>
      <c r="Q147" s="221"/>
      <c r="R147" s="221"/>
      <c r="S147" s="221"/>
      <c r="T147" s="222"/>
      <c r="AT147" s="224" t="s">
        <v>131</v>
      </c>
      <c r="AU147" s="224" t="s">
        <v>80</v>
      </c>
      <c r="AV147" s="223" t="s">
        <v>78</v>
      </c>
      <c r="AW147" s="223" t="s">
        <v>29</v>
      </c>
      <c r="AX147" s="223" t="s">
        <v>73</v>
      </c>
      <c r="AY147" s="224" t="s">
        <v>122</v>
      </c>
    </row>
    <row r="148" spans="1:65" s="233" customFormat="1">
      <c r="B148" s="225"/>
      <c r="C148" s="226"/>
      <c r="D148" s="217" t="s">
        <v>131</v>
      </c>
      <c r="E148" s="227" t="s">
        <v>1</v>
      </c>
      <c r="F148" s="228" t="s">
        <v>618</v>
      </c>
      <c r="G148" s="226"/>
      <c r="H148" s="229">
        <v>317.7</v>
      </c>
      <c r="I148" s="384"/>
      <c r="J148" s="226"/>
      <c r="K148" s="226"/>
      <c r="L148" s="100"/>
      <c r="M148" s="230"/>
      <c r="N148" s="231"/>
      <c r="O148" s="231"/>
      <c r="P148" s="231"/>
      <c r="Q148" s="231"/>
      <c r="R148" s="231"/>
      <c r="S148" s="231"/>
      <c r="T148" s="232"/>
      <c r="AT148" s="234" t="s">
        <v>131</v>
      </c>
      <c r="AU148" s="234" t="s">
        <v>80</v>
      </c>
      <c r="AV148" s="233" t="s">
        <v>80</v>
      </c>
      <c r="AW148" s="233" t="s">
        <v>29</v>
      </c>
      <c r="AX148" s="233" t="s">
        <v>73</v>
      </c>
      <c r="AY148" s="234" t="s">
        <v>122</v>
      </c>
    </row>
    <row r="149" spans="1:65" s="243" customFormat="1">
      <c r="B149" s="235"/>
      <c r="C149" s="236"/>
      <c r="D149" s="217" t="s">
        <v>131</v>
      </c>
      <c r="E149" s="237" t="s">
        <v>1</v>
      </c>
      <c r="F149" s="238" t="s">
        <v>134</v>
      </c>
      <c r="G149" s="236"/>
      <c r="H149" s="239">
        <v>317.7</v>
      </c>
      <c r="I149" s="385"/>
      <c r="J149" s="236"/>
      <c r="K149" s="236"/>
      <c r="L149" s="101"/>
      <c r="M149" s="240"/>
      <c r="N149" s="241"/>
      <c r="O149" s="241"/>
      <c r="P149" s="241"/>
      <c r="Q149" s="241"/>
      <c r="R149" s="241"/>
      <c r="S149" s="241"/>
      <c r="T149" s="242"/>
      <c r="AT149" s="244" t="s">
        <v>131</v>
      </c>
      <c r="AU149" s="244" t="s">
        <v>80</v>
      </c>
      <c r="AV149" s="243" t="s">
        <v>129</v>
      </c>
      <c r="AW149" s="243" t="s">
        <v>29</v>
      </c>
      <c r="AX149" s="243" t="s">
        <v>78</v>
      </c>
      <c r="AY149" s="244" t="s">
        <v>122</v>
      </c>
    </row>
    <row r="150" spans="1:65" s="119" customFormat="1" ht="24" customHeight="1">
      <c r="A150" s="301"/>
      <c r="B150" s="147"/>
      <c r="C150" s="102" t="s">
        <v>154</v>
      </c>
      <c r="D150" s="102" t="s">
        <v>124</v>
      </c>
      <c r="E150" s="103" t="s">
        <v>634</v>
      </c>
      <c r="F150" s="104" t="s">
        <v>635</v>
      </c>
      <c r="G150" s="105" t="s">
        <v>127</v>
      </c>
      <c r="H150" s="106">
        <v>1216</v>
      </c>
      <c r="I150" s="282"/>
      <c r="J150" s="107">
        <f>ROUND(I150*H150,2)</f>
        <v>0</v>
      </c>
      <c r="K150" s="104" t="s">
        <v>128</v>
      </c>
      <c r="L150" s="98"/>
      <c r="M150" s="209" t="s">
        <v>1</v>
      </c>
      <c r="N150" s="210" t="s">
        <v>38</v>
      </c>
      <c r="O150" s="211">
        <v>5.8000000000000003E-2</v>
      </c>
      <c r="P150" s="211">
        <f>O150*H150</f>
        <v>70.528000000000006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AR150" s="213" t="s">
        <v>129</v>
      </c>
      <c r="AT150" s="213" t="s">
        <v>124</v>
      </c>
      <c r="AU150" s="213" t="s">
        <v>80</v>
      </c>
      <c r="AY150" s="112" t="s">
        <v>122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12" t="s">
        <v>78</v>
      </c>
      <c r="BK150" s="214">
        <f>ROUND(I150*H150,2)</f>
        <v>0</v>
      </c>
      <c r="BL150" s="112" t="s">
        <v>129</v>
      </c>
      <c r="BM150" s="213" t="s">
        <v>636</v>
      </c>
    </row>
    <row r="151" spans="1:65" s="223" customFormat="1">
      <c r="B151" s="215"/>
      <c r="C151" s="216"/>
      <c r="D151" s="217" t="s">
        <v>131</v>
      </c>
      <c r="E151" s="218" t="s">
        <v>1</v>
      </c>
      <c r="F151" s="219" t="s">
        <v>637</v>
      </c>
      <c r="G151" s="216"/>
      <c r="H151" s="218" t="s">
        <v>1</v>
      </c>
      <c r="I151" s="383"/>
      <c r="J151" s="216"/>
      <c r="K151" s="216"/>
      <c r="L151" s="99"/>
      <c r="M151" s="220"/>
      <c r="N151" s="221"/>
      <c r="O151" s="221"/>
      <c r="P151" s="221"/>
      <c r="Q151" s="221"/>
      <c r="R151" s="221"/>
      <c r="S151" s="221"/>
      <c r="T151" s="222"/>
      <c r="AT151" s="224" t="s">
        <v>131</v>
      </c>
      <c r="AU151" s="224" t="s">
        <v>80</v>
      </c>
      <c r="AV151" s="223" t="s">
        <v>78</v>
      </c>
      <c r="AW151" s="223" t="s">
        <v>29</v>
      </c>
      <c r="AX151" s="223" t="s">
        <v>73</v>
      </c>
      <c r="AY151" s="224" t="s">
        <v>122</v>
      </c>
    </row>
    <row r="152" spans="1:65" s="233" customFormat="1">
      <c r="B152" s="225"/>
      <c r="C152" s="226"/>
      <c r="D152" s="217" t="s">
        <v>131</v>
      </c>
      <c r="E152" s="227" t="s">
        <v>1</v>
      </c>
      <c r="F152" s="228" t="s">
        <v>638</v>
      </c>
      <c r="G152" s="226"/>
      <c r="H152" s="229">
        <v>1216</v>
      </c>
      <c r="I152" s="384"/>
      <c r="J152" s="226"/>
      <c r="K152" s="226"/>
      <c r="L152" s="100"/>
      <c r="M152" s="230"/>
      <c r="N152" s="231"/>
      <c r="O152" s="231"/>
      <c r="P152" s="231"/>
      <c r="Q152" s="231"/>
      <c r="R152" s="231"/>
      <c r="S152" s="231"/>
      <c r="T152" s="232"/>
      <c r="AT152" s="234" t="s">
        <v>131</v>
      </c>
      <c r="AU152" s="234" t="s">
        <v>80</v>
      </c>
      <c r="AV152" s="233" t="s">
        <v>80</v>
      </c>
      <c r="AW152" s="233" t="s">
        <v>29</v>
      </c>
      <c r="AX152" s="233" t="s">
        <v>73</v>
      </c>
      <c r="AY152" s="234" t="s">
        <v>122</v>
      </c>
    </row>
    <row r="153" spans="1:65" s="243" customFormat="1">
      <c r="B153" s="235"/>
      <c r="C153" s="236"/>
      <c r="D153" s="217" t="s">
        <v>131</v>
      </c>
      <c r="E153" s="237" t="s">
        <v>1</v>
      </c>
      <c r="F153" s="238" t="s">
        <v>134</v>
      </c>
      <c r="G153" s="236"/>
      <c r="H153" s="239">
        <v>1216</v>
      </c>
      <c r="I153" s="385"/>
      <c r="J153" s="236"/>
      <c r="K153" s="236"/>
      <c r="L153" s="101"/>
      <c r="M153" s="240"/>
      <c r="N153" s="241"/>
      <c r="O153" s="241"/>
      <c r="P153" s="241"/>
      <c r="Q153" s="241"/>
      <c r="R153" s="241"/>
      <c r="S153" s="241"/>
      <c r="T153" s="242"/>
      <c r="AT153" s="244" t="s">
        <v>131</v>
      </c>
      <c r="AU153" s="244" t="s">
        <v>80</v>
      </c>
      <c r="AV153" s="243" t="s">
        <v>129</v>
      </c>
      <c r="AW153" s="243" t="s">
        <v>29</v>
      </c>
      <c r="AX153" s="243" t="s">
        <v>78</v>
      </c>
      <c r="AY153" s="244" t="s">
        <v>122</v>
      </c>
    </row>
    <row r="154" spans="1:65" s="119" customFormat="1" ht="16.5" customHeight="1">
      <c r="A154" s="301"/>
      <c r="B154" s="147"/>
      <c r="C154" s="248" t="s">
        <v>158</v>
      </c>
      <c r="D154" s="248" t="s">
        <v>310</v>
      </c>
      <c r="E154" s="249" t="s">
        <v>639</v>
      </c>
      <c r="F154" s="250" t="s">
        <v>640</v>
      </c>
      <c r="G154" s="251" t="s">
        <v>641</v>
      </c>
      <c r="H154" s="252">
        <v>41.951999999999998</v>
      </c>
      <c r="I154" s="288"/>
      <c r="J154" s="253">
        <f>ROUND(I154*H154,2)</f>
        <v>0</v>
      </c>
      <c r="K154" s="250" t="s">
        <v>128</v>
      </c>
      <c r="L154" s="254"/>
      <c r="M154" s="255" t="s">
        <v>1</v>
      </c>
      <c r="N154" s="256" t="s">
        <v>38</v>
      </c>
      <c r="O154" s="211">
        <v>0</v>
      </c>
      <c r="P154" s="211">
        <f>O154*H154</f>
        <v>0</v>
      </c>
      <c r="Q154" s="211">
        <v>1E-3</v>
      </c>
      <c r="R154" s="211">
        <f>Q154*H154</f>
        <v>4.1951999999999996E-2</v>
      </c>
      <c r="S154" s="211">
        <v>0</v>
      </c>
      <c r="T154" s="212">
        <f>S154*H154</f>
        <v>0</v>
      </c>
      <c r="AR154" s="213" t="s">
        <v>158</v>
      </c>
      <c r="AT154" s="213" t="s">
        <v>310</v>
      </c>
      <c r="AU154" s="213" t="s">
        <v>80</v>
      </c>
      <c r="AY154" s="112" t="s">
        <v>122</v>
      </c>
      <c r="BE154" s="214">
        <f>IF(N154="základní",J154,0)</f>
        <v>0</v>
      </c>
      <c r="BF154" s="214">
        <f>IF(N154="snížená",J154,0)</f>
        <v>0</v>
      </c>
      <c r="BG154" s="214">
        <f>IF(N154="zákl. přenesená",J154,0)</f>
        <v>0</v>
      </c>
      <c r="BH154" s="214">
        <f>IF(N154="sníž. přenesená",J154,0)</f>
        <v>0</v>
      </c>
      <c r="BI154" s="214">
        <f>IF(N154="nulová",J154,0)</f>
        <v>0</v>
      </c>
      <c r="BJ154" s="112" t="s">
        <v>78</v>
      </c>
      <c r="BK154" s="214">
        <f>ROUND(I154*H154,2)</f>
        <v>0</v>
      </c>
      <c r="BL154" s="112" t="s">
        <v>129</v>
      </c>
      <c r="BM154" s="213" t="s">
        <v>642</v>
      </c>
    </row>
    <row r="155" spans="1:65" s="223" customFormat="1">
      <c r="B155" s="215"/>
      <c r="C155" s="216"/>
      <c r="D155" s="217" t="s">
        <v>131</v>
      </c>
      <c r="E155" s="218" t="s">
        <v>1</v>
      </c>
      <c r="F155" s="219" t="s">
        <v>643</v>
      </c>
      <c r="G155" s="216"/>
      <c r="H155" s="218" t="s">
        <v>1</v>
      </c>
      <c r="I155" s="383"/>
      <c r="J155" s="216"/>
      <c r="K155" s="216"/>
      <c r="L155" s="99"/>
      <c r="M155" s="220"/>
      <c r="N155" s="221"/>
      <c r="O155" s="221"/>
      <c r="P155" s="221"/>
      <c r="Q155" s="221"/>
      <c r="R155" s="221"/>
      <c r="S155" s="221"/>
      <c r="T155" s="222"/>
      <c r="AT155" s="224" t="s">
        <v>131</v>
      </c>
      <c r="AU155" s="224" t="s">
        <v>80</v>
      </c>
      <c r="AV155" s="223" t="s">
        <v>78</v>
      </c>
      <c r="AW155" s="223" t="s">
        <v>29</v>
      </c>
      <c r="AX155" s="223" t="s">
        <v>73</v>
      </c>
      <c r="AY155" s="224" t="s">
        <v>122</v>
      </c>
    </row>
    <row r="156" spans="1:65" s="233" customFormat="1">
      <c r="B156" s="225"/>
      <c r="C156" s="226"/>
      <c r="D156" s="217" t="s">
        <v>131</v>
      </c>
      <c r="E156" s="227" t="s">
        <v>1</v>
      </c>
      <c r="F156" s="228" t="s">
        <v>644</v>
      </c>
      <c r="G156" s="226"/>
      <c r="H156" s="229">
        <v>41.951999999999998</v>
      </c>
      <c r="I156" s="384"/>
      <c r="J156" s="226"/>
      <c r="K156" s="226"/>
      <c r="L156" s="100"/>
      <c r="M156" s="230"/>
      <c r="N156" s="231"/>
      <c r="O156" s="231"/>
      <c r="P156" s="231"/>
      <c r="Q156" s="231"/>
      <c r="R156" s="231"/>
      <c r="S156" s="231"/>
      <c r="T156" s="232"/>
      <c r="AT156" s="234" t="s">
        <v>131</v>
      </c>
      <c r="AU156" s="234" t="s">
        <v>80</v>
      </c>
      <c r="AV156" s="233" t="s">
        <v>80</v>
      </c>
      <c r="AW156" s="233" t="s">
        <v>29</v>
      </c>
      <c r="AX156" s="233" t="s">
        <v>73</v>
      </c>
      <c r="AY156" s="234" t="s">
        <v>122</v>
      </c>
    </row>
    <row r="157" spans="1:65" s="243" customFormat="1">
      <c r="B157" s="235"/>
      <c r="C157" s="236"/>
      <c r="D157" s="217" t="s">
        <v>131</v>
      </c>
      <c r="E157" s="237" t="s">
        <v>1</v>
      </c>
      <c r="F157" s="238" t="s">
        <v>134</v>
      </c>
      <c r="G157" s="236"/>
      <c r="H157" s="239">
        <v>41.951999999999998</v>
      </c>
      <c r="I157" s="385"/>
      <c r="J157" s="236"/>
      <c r="K157" s="236"/>
      <c r="L157" s="101"/>
      <c r="M157" s="240"/>
      <c r="N157" s="241"/>
      <c r="O157" s="241"/>
      <c r="P157" s="241"/>
      <c r="Q157" s="241"/>
      <c r="R157" s="241"/>
      <c r="S157" s="241"/>
      <c r="T157" s="242"/>
      <c r="AT157" s="244" t="s">
        <v>131</v>
      </c>
      <c r="AU157" s="244" t="s">
        <v>80</v>
      </c>
      <c r="AV157" s="243" t="s">
        <v>129</v>
      </c>
      <c r="AW157" s="243" t="s">
        <v>29</v>
      </c>
      <c r="AX157" s="243" t="s">
        <v>78</v>
      </c>
      <c r="AY157" s="244" t="s">
        <v>122</v>
      </c>
    </row>
    <row r="158" spans="1:65" s="119" customFormat="1" ht="24" customHeight="1">
      <c r="A158" s="301"/>
      <c r="B158" s="147"/>
      <c r="C158" s="102" t="s">
        <v>163</v>
      </c>
      <c r="D158" s="102" t="s">
        <v>124</v>
      </c>
      <c r="E158" s="103" t="s">
        <v>645</v>
      </c>
      <c r="F158" s="104" t="s">
        <v>646</v>
      </c>
      <c r="G158" s="105" t="s">
        <v>127</v>
      </c>
      <c r="H158" s="106">
        <v>1702</v>
      </c>
      <c r="I158" s="282"/>
      <c r="J158" s="107">
        <f>ROUND(I158*H158,2)</f>
        <v>0</v>
      </c>
      <c r="K158" s="104" t="s">
        <v>128</v>
      </c>
      <c r="L158" s="98"/>
      <c r="M158" s="209" t="s">
        <v>1</v>
      </c>
      <c r="N158" s="210" t="s">
        <v>38</v>
      </c>
      <c r="O158" s="211">
        <v>8.6999999999999994E-2</v>
      </c>
      <c r="P158" s="211">
        <f>O158*H158</f>
        <v>148.07399999999998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AR158" s="213" t="s">
        <v>129</v>
      </c>
      <c r="AT158" s="213" t="s">
        <v>124</v>
      </c>
      <c r="AU158" s="213" t="s">
        <v>80</v>
      </c>
      <c r="AY158" s="112" t="s">
        <v>122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12" t="s">
        <v>78</v>
      </c>
      <c r="BK158" s="214">
        <f>ROUND(I158*H158,2)</f>
        <v>0</v>
      </c>
      <c r="BL158" s="112" t="s">
        <v>129</v>
      </c>
      <c r="BM158" s="213" t="s">
        <v>647</v>
      </c>
    </row>
    <row r="159" spans="1:65" s="223" customFormat="1">
      <c r="B159" s="215"/>
      <c r="C159" s="216"/>
      <c r="D159" s="217" t="s">
        <v>131</v>
      </c>
      <c r="E159" s="218" t="s">
        <v>1</v>
      </c>
      <c r="F159" s="219" t="s">
        <v>648</v>
      </c>
      <c r="G159" s="216"/>
      <c r="H159" s="218" t="s">
        <v>1</v>
      </c>
      <c r="I159" s="383"/>
      <c r="J159" s="216"/>
      <c r="K159" s="216"/>
      <c r="L159" s="99"/>
      <c r="M159" s="220"/>
      <c r="N159" s="221"/>
      <c r="O159" s="221"/>
      <c r="P159" s="221"/>
      <c r="Q159" s="221"/>
      <c r="R159" s="221"/>
      <c r="S159" s="221"/>
      <c r="T159" s="222"/>
      <c r="AT159" s="224" t="s">
        <v>131</v>
      </c>
      <c r="AU159" s="224" t="s">
        <v>80</v>
      </c>
      <c r="AV159" s="223" t="s">
        <v>78</v>
      </c>
      <c r="AW159" s="223" t="s">
        <v>29</v>
      </c>
      <c r="AX159" s="223" t="s">
        <v>73</v>
      </c>
      <c r="AY159" s="224" t="s">
        <v>122</v>
      </c>
    </row>
    <row r="160" spans="1:65" s="233" customFormat="1">
      <c r="B160" s="225"/>
      <c r="C160" s="226"/>
      <c r="D160" s="217" t="s">
        <v>131</v>
      </c>
      <c r="E160" s="227" t="s">
        <v>1</v>
      </c>
      <c r="F160" s="228" t="s">
        <v>649</v>
      </c>
      <c r="G160" s="226"/>
      <c r="H160" s="229">
        <v>1702</v>
      </c>
      <c r="I160" s="384"/>
      <c r="J160" s="226"/>
      <c r="K160" s="226"/>
      <c r="L160" s="100"/>
      <c r="M160" s="230"/>
      <c r="N160" s="231"/>
      <c r="O160" s="231"/>
      <c r="P160" s="231"/>
      <c r="Q160" s="231"/>
      <c r="R160" s="231"/>
      <c r="S160" s="231"/>
      <c r="T160" s="232"/>
      <c r="AT160" s="234" t="s">
        <v>131</v>
      </c>
      <c r="AU160" s="234" t="s">
        <v>80</v>
      </c>
      <c r="AV160" s="233" t="s">
        <v>80</v>
      </c>
      <c r="AW160" s="233" t="s">
        <v>29</v>
      </c>
      <c r="AX160" s="233" t="s">
        <v>73</v>
      </c>
      <c r="AY160" s="234" t="s">
        <v>122</v>
      </c>
    </row>
    <row r="161" spans="1:65" s="243" customFormat="1">
      <c r="B161" s="235"/>
      <c r="C161" s="236"/>
      <c r="D161" s="217" t="s">
        <v>131</v>
      </c>
      <c r="E161" s="237" t="s">
        <v>1</v>
      </c>
      <c r="F161" s="238" t="s">
        <v>134</v>
      </c>
      <c r="G161" s="236"/>
      <c r="H161" s="239">
        <v>1702</v>
      </c>
      <c r="I161" s="385"/>
      <c r="J161" s="236"/>
      <c r="K161" s="236"/>
      <c r="L161" s="101"/>
      <c r="M161" s="240"/>
      <c r="N161" s="241"/>
      <c r="O161" s="241"/>
      <c r="P161" s="241"/>
      <c r="Q161" s="241"/>
      <c r="R161" s="241"/>
      <c r="S161" s="241"/>
      <c r="T161" s="242"/>
      <c r="AT161" s="244" t="s">
        <v>131</v>
      </c>
      <c r="AU161" s="244" t="s">
        <v>80</v>
      </c>
      <c r="AV161" s="243" t="s">
        <v>129</v>
      </c>
      <c r="AW161" s="243" t="s">
        <v>29</v>
      </c>
      <c r="AX161" s="243" t="s">
        <v>78</v>
      </c>
      <c r="AY161" s="244" t="s">
        <v>122</v>
      </c>
    </row>
    <row r="162" spans="1:65" s="119" customFormat="1" ht="16.5" customHeight="1">
      <c r="A162" s="301"/>
      <c r="B162" s="147"/>
      <c r="C162" s="248" t="s">
        <v>166</v>
      </c>
      <c r="D162" s="248" t="s">
        <v>310</v>
      </c>
      <c r="E162" s="249" t="s">
        <v>639</v>
      </c>
      <c r="F162" s="250" t="s">
        <v>640</v>
      </c>
      <c r="G162" s="251" t="s">
        <v>641</v>
      </c>
      <c r="H162" s="252">
        <v>58.719000000000001</v>
      </c>
      <c r="I162" s="288"/>
      <c r="J162" s="253">
        <f>ROUND(I162*H162,2)</f>
        <v>0</v>
      </c>
      <c r="K162" s="250" t="s">
        <v>128</v>
      </c>
      <c r="L162" s="254"/>
      <c r="M162" s="255" t="s">
        <v>1</v>
      </c>
      <c r="N162" s="256" t="s">
        <v>38</v>
      </c>
      <c r="O162" s="211">
        <v>0</v>
      </c>
      <c r="P162" s="211">
        <f>O162*H162</f>
        <v>0</v>
      </c>
      <c r="Q162" s="211">
        <v>1E-3</v>
      </c>
      <c r="R162" s="211">
        <f>Q162*H162</f>
        <v>5.8719E-2</v>
      </c>
      <c r="S162" s="211">
        <v>0</v>
      </c>
      <c r="T162" s="212">
        <f>S162*H162</f>
        <v>0</v>
      </c>
      <c r="AR162" s="213" t="s">
        <v>158</v>
      </c>
      <c r="AT162" s="213" t="s">
        <v>310</v>
      </c>
      <c r="AU162" s="213" t="s">
        <v>80</v>
      </c>
      <c r="AY162" s="112" t="s">
        <v>122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12" t="s">
        <v>78</v>
      </c>
      <c r="BK162" s="214">
        <f>ROUND(I162*H162,2)</f>
        <v>0</v>
      </c>
      <c r="BL162" s="112" t="s">
        <v>129</v>
      </c>
      <c r="BM162" s="213" t="s">
        <v>650</v>
      </c>
    </row>
    <row r="163" spans="1:65" s="223" customFormat="1">
      <c r="B163" s="215"/>
      <c r="C163" s="216"/>
      <c r="D163" s="217" t="s">
        <v>131</v>
      </c>
      <c r="E163" s="218" t="s">
        <v>1</v>
      </c>
      <c r="F163" s="219" t="s">
        <v>643</v>
      </c>
      <c r="G163" s="216"/>
      <c r="H163" s="218" t="s">
        <v>1</v>
      </c>
      <c r="I163" s="383"/>
      <c r="J163" s="216"/>
      <c r="K163" s="216"/>
      <c r="L163" s="99"/>
      <c r="M163" s="220"/>
      <c r="N163" s="221"/>
      <c r="O163" s="221"/>
      <c r="P163" s="221"/>
      <c r="Q163" s="221"/>
      <c r="R163" s="221"/>
      <c r="S163" s="221"/>
      <c r="T163" s="222"/>
      <c r="AT163" s="224" t="s">
        <v>131</v>
      </c>
      <c r="AU163" s="224" t="s">
        <v>80</v>
      </c>
      <c r="AV163" s="223" t="s">
        <v>78</v>
      </c>
      <c r="AW163" s="223" t="s">
        <v>29</v>
      </c>
      <c r="AX163" s="223" t="s">
        <v>73</v>
      </c>
      <c r="AY163" s="224" t="s">
        <v>122</v>
      </c>
    </row>
    <row r="164" spans="1:65" s="233" customFormat="1">
      <c r="B164" s="225"/>
      <c r="C164" s="226"/>
      <c r="D164" s="217" t="s">
        <v>131</v>
      </c>
      <c r="E164" s="227" t="s">
        <v>1</v>
      </c>
      <c r="F164" s="228" t="s">
        <v>651</v>
      </c>
      <c r="G164" s="226"/>
      <c r="H164" s="229">
        <v>58.719000000000001</v>
      </c>
      <c r="I164" s="384"/>
      <c r="J164" s="226"/>
      <c r="K164" s="226"/>
      <c r="L164" s="100"/>
      <c r="M164" s="230"/>
      <c r="N164" s="231"/>
      <c r="O164" s="231"/>
      <c r="P164" s="231"/>
      <c r="Q164" s="231"/>
      <c r="R164" s="231"/>
      <c r="S164" s="231"/>
      <c r="T164" s="232"/>
      <c r="AT164" s="234" t="s">
        <v>131</v>
      </c>
      <c r="AU164" s="234" t="s">
        <v>80</v>
      </c>
      <c r="AV164" s="233" t="s">
        <v>80</v>
      </c>
      <c r="AW164" s="233" t="s">
        <v>29</v>
      </c>
      <c r="AX164" s="233" t="s">
        <v>73</v>
      </c>
      <c r="AY164" s="234" t="s">
        <v>122</v>
      </c>
    </row>
    <row r="165" spans="1:65" s="243" customFormat="1">
      <c r="B165" s="235"/>
      <c r="C165" s="236"/>
      <c r="D165" s="217" t="s">
        <v>131</v>
      </c>
      <c r="E165" s="237" t="s">
        <v>1</v>
      </c>
      <c r="F165" s="238" t="s">
        <v>134</v>
      </c>
      <c r="G165" s="236"/>
      <c r="H165" s="239">
        <v>58.719000000000001</v>
      </c>
      <c r="I165" s="385"/>
      <c r="J165" s="236"/>
      <c r="K165" s="236"/>
      <c r="L165" s="101"/>
      <c r="M165" s="240"/>
      <c r="N165" s="241"/>
      <c r="O165" s="241"/>
      <c r="P165" s="241"/>
      <c r="Q165" s="241"/>
      <c r="R165" s="241"/>
      <c r="S165" s="241"/>
      <c r="T165" s="242"/>
      <c r="AT165" s="244" t="s">
        <v>131</v>
      </c>
      <c r="AU165" s="244" t="s">
        <v>80</v>
      </c>
      <c r="AV165" s="243" t="s">
        <v>129</v>
      </c>
      <c r="AW165" s="243" t="s">
        <v>29</v>
      </c>
      <c r="AX165" s="243" t="s">
        <v>78</v>
      </c>
      <c r="AY165" s="244" t="s">
        <v>122</v>
      </c>
    </row>
    <row r="166" spans="1:65" s="119" customFormat="1" ht="16.5" customHeight="1">
      <c r="A166" s="301"/>
      <c r="B166" s="147"/>
      <c r="C166" s="102" t="s">
        <v>172</v>
      </c>
      <c r="D166" s="102" t="s">
        <v>124</v>
      </c>
      <c r="E166" s="103" t="s">
        <v>432</v>
      </c>
      <c r="F166" s="104" t="s">
        <v>433</v>
      </c>
      <c r="G166" s="105" t="s">
        <v>127</v>
      </c>
      <c r="H166" s="106">
        <v>1216</v>
      </c>
      <c r="I166" s="282"/>
      <c r="J166" s="107">
        <f>ROUND(I166*H166,2)</f>
        <v>0</v>
      </c>
      <c r="K166" s="104" t="s">
        <v>128</v>
      </c>
      <c r="L166" s="98"/>
      <c r="M166" s="209" t="s">
        <v>1</v>
      </c>
      <c r="N166" s="210" t="s">
        <v>38</v>
      </c>
      <c r="O166" s="211">
        <v>1.2999999999999999E-2</v>
      </c>
      <c r="P166" s="211">
        <f>O166*H166</f>
        <v>15.808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AR166" s="213" t="s">
        <v>129</v>
      </c>
      <c r="AT166" s="213" t="s">
        <v>124</v>
      </c>
      <c r="AU166" s="213" t="s">
        <v>80</v>
      </c>
      <c r="AY166" s="112" t="s">
        <v>122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12" t="s">
        <v>78</v>
      </c>
      <c r="BK166" s="214">
        <f>ROUND(I166*H166,2)</f>
        <v>0</v>
      </c>
      <c r="BL166" s="112" t="s">
        <v>129</v>
      </c>
      <c r="BM166" s="213" t="s">
        <v>652</v>
      </c>
    </row>
    <row r="167" spans="1:65" s="223" customFormat="1">
      <c r="B167" s="215"/>
      <c r="C167" s="216"/>
      <c r="D167" s="217" t="s">
        <v>131</v>
      </c>
      <c r="E167" s="218" t="s">
        <v>1</v>
      </c>
      <c r="F167" s="219" t="s">
        <v>653</v>
      </c>
      <c r="G167" s="216"/>
      <c r="H167" s="218" t="s">
        <v>1</v>
      </c>
      <c r="I167" s="383"/>
      <c r="J167" s="216"/>
      <c r="K167" s="216"/>
      <c r="L167" s="99"/>
      <c r="M167" s="220"/>
      <c r="N167" s="221"/>
      <c r="O167" s="221"/>
      <c r="P167" s="221"/>
      <c r="Q167" s="221"/>
      <c r="R167" s="221"/>
      <c r="S167" s="221"/>
      <c r="T167" s="222"/>
      <c r="AT167" s="224" t="s">
        <v>131</v>
      </c>
      <c r="AU167" s="224" t="s">
        <v>80</v>
      </c>
      <c r="AV167" s="223" t="s">
        <v>78</v>
      </c>
      <c r="AW167" s="223" t="s">
        <v>29</v>
      </c>
      <c r="AX167" s="223" t="s">
        <v>73</v>
      </c>
      <c r="AY167" s="224" t="s">
        <v>122</v>
      </c>
    </row>
    <row r="168" spans="1:65" s="233" customFormat="1">
      <c r="B168" s="225"/>
      <c r="C168" s="226"/>
      <c r="D168" s="217" t="s">
        <v>131</v>
      </c>
      <c r="E168" s="227" t="s">
        <v>1</v>
      </c>
      <c r="F168" s="228" t="s">
        <v>638</v>
      </c>
      <c r="G168" s="226"/>
      <c r="H168" s="229">
        <v>1216</v>
      </c>
      <c r="I168" s="384"/>
      <c r="J168" s="226"/>
      <c r="K168" s="226"/>
      <c r="L168" s="100"/>
      <c r="M168" s="230"/>
      <c r="N168" s="231"/>
      <c r="O168" s="231"/>
      <c r="P168" s="231"/>
      <c r="Q168" s="231"/>
      <c r="R168" s="231"/>
      <c r="S168" s="231"/>
      <c r="T168" s="232"/>
      <c r="AT168" s="234" t="s">
        <v>131</v>
      </c>
      <c r="AU168" s="234" t="s">
        <v>80</v>
      </c>
      <c r="AV168" s="233" t="s">
        <v>80</v>
      </c>
      <c r="AW168" s="233" t="s">
        <v>29</v>
      </c>
      <c r="AX168" s="233" t="s">
        <v>73</v>
      </c>
      <c r="AY168" s="234" t="s">
        <v>122</v>
      </c>
    </row>
    <row r="169" spans="1:65" s="243" customFormat="1">
      <c r="B169" s="235"/>
      <c r="C169" s="236"/>
      <c r="D169" s="217" t="s">
        <v>131</v>
      </c>
      <c r="E169" s="237" t="s">
        <v>1</v>
      </c>
      <c r="F169" s="238" t="s">
        <v>134</v>
      </c>
      <c r="G169" s="236"/>
      <c r="H169" s="239">
        <v>1216</v>
      </c>
      <c r="I169" s="385"/>
      <c r="J169" s="236"/>
      <c r="K169" s="236"/>
      <c r="L169" s="101"/>
      <c r="M169" s="240"/>
      <c r="N169" s="241"/>
      <c r="O169" s="241"/>
      <c r="P169" s="241"/>
      <c r="Q169" s="241"/>
      <c r="R169" s="241"/>
      <c r="S169" s="241"/>
      <c r="T169" s="242"/>
      <c r="AT169" s="244" t="s">
        <v>131</v>
      </c>
      <c r="AU169" s="244" t="s">
        <v>80</v>
      </c>
      <c r="AV169" s="243" t="s">
        <v>129</v>
      </c>
      <c r="AW169" s="243" t="s">
        <v>29</v>
      </c>
      <c r="AX169" s="243" t="s">
        <v>78</v>
      </c>
      <c r="AY169" s="244" t="s">
        <v>122</v>
      </c>
    </row>
    <row r="170" spans="1:65" s="119" customFormat="1" ht="16.5" customHeight="1">
      <c r="A170" s="301"/>
      <c r="B170" s="147"/>
      <c r="C170" s="102" t="s">
        <v>179</v>
      </c>
      <c r="D170" s="102" t="s">
        <v>124</v>
      </c>
      <c r="E170" s="103" t="s">
        <v>654</v>
      </c>
      <c r="F170" s="104" t="s">
        <v>655</v>
      </c>
      <c r="G170" s="105" t="s">
        <v>127</v>
      </c>
      <c r="H170" s="106">
        <v>1702</v>
      </c>
      <c r="I170" s="282"/>
      <c r="J170" s="107">
        <f>ROUND(I170*H170,2)</f>
        <v>0</v>
      </c>
      <c r="K170" s="104" t="s">
        <v>128</v>
      </c>
      <c r="L170" s="98"/>
      <c r="M170" s="209" t="s">
        <v>1</v>
      </c>
      <c r="N170" s="210" t="s">
        <v>38</v>
      </c>
      <c r="O170" s="211">
        <v>0.107</v>
      </c>
      <c r="P170" s="211">
        <f>O170*H170</f>
        <v>182.114</v>
      </c>
      <c r="Q170" s="211">
        <v>0</v>
      </c>
      <c r="R170" s="211">
        <f>Q170*H170</f>
        <v>0</v>
      </c>
      <c r="S170" s="211">
        <v>0</v>
      </c>
      <c r="T170" s="212">
        <f>S170*H170</f>
        <v>0</v>
      </c>
      <c r="AR170" s="213" t="s">
        <v>129</v>
      </c>
      <c r="AT170" s="213" t="s">
        <v>124</v>
      </c>
      <c r="AU170" s="213" t="s">
        <v>80</v>
      </c>
      <c r="AY170" s="112" t="s">
        <v>122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12" t="s">
        <v>78</v>
      </c>
      <c r="BK170" s="214">
        <f>ROUND(I170*H170,2)</f>
        <v>0</v>
      </c>
      <c r="BL170" s="112" t="s">
        <v>129</v>
      </c>
      <c r="BM170" s="213" t="s">
        <v>656</v>
      </c>
    </row>
    <row r="171" spans="1:65" s="223" customFormat="1">
      <c r="B171" s="215"/>
      <c r="C171" s="216"/>
      <c r="D171" s="217" t="s">
        <v>131</v>
      </c>
      <c r="E171" s="218" t="s">
        <v>1</v>
      </c>
      <c r="F171" s="219" t="s">
        <v>657</v>
      </c>
      <c r="G171" s="216"/>
      <c r="H171" s="218" t="s">
        <v>1</v>
      </c>
      <c r="I171" s="383"/>
      <c r="J171" s="216"/>
      <c r="K171" s="216"/>
      <c r="L171" s="99"/>
      <c r="M171" s="220"/>
      <c r="N171" s="221"/>
      <c r="O171" s="221"/>
      <c r="P171" s="221"/>
      <c r="Q171" s="221"/>
      <c r="R171" s="221"/>
      <c r="S171" s="221"/>
      <c r="T171" s="222"/>
      <c r="AT171" s="224" t="s">
        <v>131</v>
      </c>
      <c r="AU171" s="224" t="s">
        <v>80</v>
      </c>
      <c r="AV171" s="223" t="s">
        <v>78</v>
      </c>
      <c r="AW171" s="223" t="s">
        <v>29</v>
      </c>
      <c r="AX171" s="223" t="s">
        <v>73</v>
      </c>
      <c r="AY171" s="224" t="s">
        <v>122</v>
      </c>
    </row>
    <row r="172" spans="1:65" s="233" customFormat="1">
      <c r="B172" s="225"/>
      <c r="C172" s="226"/>
      <c r="D172" s="217" t="s">
        <v>131</v>
      </c>
      <c r="E172" s="227" t="s">
        <v>1</v>
      </c>
      <c r="F172" s="228" t="s">
        <v>649</v>
      </c>
      <c r="G172" s="226"/>
      <c r="H172" s="229">
        <v>1702</v>
      </c>
      <c r="I172" s="384"/>
      <c r="J172" s="226"/>
      <c r="K172" s="226"/>
      <c r="L172" s="100"/>
      <c r="M172" s="230"/>
      <c r="N172" s="231"/>
      <c r="O172" s="231"/>
      <c r="P172" s="231"/>
      <c r="Q172" s="231"/>
      <c r="R172" s="231"/>
      <c r="S172" s="231"/>
      <c r="T172" s="232"/>
      <c r="AT172" s="234" t="s">
        <v>131</v>
      </c>
      <c r="AU172" s="234" t="s">
        <v>80</v>
      </c>
      <c r="AV172" s="233" t="s">
        <v>80</v>
      </c>
      <c r="AW172" s="233" t="s">
        <v>29</v>
      </c>
      <c r="AX172" s="233" t="s">
        <v>73</v>
      </c>
      <c r="AY172" s="234" t="s">
        <v>122</v>
      </c>
    </row>
    <row r="173" spans="1:65" s="243" customFormat="1">
      <c r="B173" s="235"/>
      <c r="C173" s="236"/>
      <c r="D173" s="217" t="s">
        <v>131</v>
      </c>
      <c r="E173" s="237" t="s">
        <v>1</v>
      </c>
      <c r="F173" s="238" t="s">
        <v>134</v>
      </c>
      <c r="G173" s="236"/>
      <c r="H173" s="239">
        <v>1702</v>
      </c>
      <c r="I173" s="385"/>
      <c r="J173" s="236"/>
      <c r="K173" s="236"/>
      <c r="L173" s="101"/>
      <c r="M173" s="240"/>
      <c r="N173" s="241"/>
      <c r="O173" s="241"/>
      <c r="P173" s="241"/>
      <c r="Q173" s="241"/>
      <c r="R173" s="241"/>
      <c r="S173" s="241"/>
      <c r="T173" s="242"/>
      <c r="AT173" s="244" t="s">
        <v>131</v>
      </c>
      <c r="AU173" s="244" t="s">
        <v>80</v>
      </c>
      <c r="AV173" s="243" t="s">
        <v>129</v>
      </c>
      <c r="AW173" s="243" t="s">
        <v>29</v>
      </c>
      <c r="AX173" s="243" t="s">
        <v>78</v>
      </c>
      <c r="AY173" s="244" t="s">
        <v>122</v>
      </c>
    </row>
    <row r="174" spans="1:65" s="119" customFormat="1" ht="24" customHeight="1">
      <c r="A174" s="301"/>
      <c r="B174" s="147"/>
      <c r="C174" s="102" t="s">
        <v>184</v>
      </c>
      <c r="D174" s="102" t="s">
        <v>124</v>
      </c>
      <c r="E174" s="103" t="s">
        <v>658</v>
      </c>
      <c r="F174" s="104" t="s">
        <v>659</v>
      </c>
      <c r="G174" s="105" t="s">
        <v>127</v>
      </c>
      <c r="H174" s="106">
        <v>1702</v>
      </c>
      <c r="I174" s="282"/>
      <c r="J174" s="107">
        <f>ROUND(I174*H174,2)</f>
        <v>0</v>
      </c>
      <c r="K174" s="104" t="s">
        <v>128</v>
      </c>
      <c r="L174" s="98"/>
      <c r="M174" s="209" t="s">
        <v>1</v>
      </c>
      <c r="N174" s="210" t="s">
        <v>38</v>
      </c>
      <c r="O174" s="211">
        <v>0.26300000000000001</v>
      </c>
      <c r="P174" s="211">
        <f>O174*H174</f>
        <v>447.62600000000003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AR174" s="213" t="s">
        <v>129</v>
      </c>
      <c r="AT174" s="213" t="s">
        <v>124</v>
      </c>
      <c r="AU174" s="213" t="s">
        <v>80</v>
      </c>
      <c r="AY174" s="112" t="s">
        <v>122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12" t="s">
        <v>78</v>
      </c>
      <c r="BK174" s="214">
        <f>ROUND(I174*H174,2)</f>
        <v>0</v>
      </c>
      <c r="BL174" s="112" t="s">
        <v>129</v>
      </c>
      <c r="BM174" s="213" t="s">
        <v>660</v>
      </c>
    </row>
    <row r="175" spans="1:65" s="223" customFormat="1">
      <c r="B175" s="215"/>
      <c r="C175" s="216"/>
      <c r="D175" s="217" t="s">
        <v>131</v>
      </c>
      <c r="E175" s="218" t="s">
        <v>1</v>
      </c>
      <c r="F175" s="219" t="s">
        <v>661</v>
      </c>
      <c r="G175" s="216"/>
      <c r="H175" s="218" t="s">
        <v>1</v>
      </c>
      <c r="I175" s="383"/>
      <c r="J175" s="216"/>
      <c r="K175" s="216"/>
      <c r="L175" s="99"/>
      <c r="M175" s="220"/>
      <c r="N175" s="221"/>
      <c r="O175" s="221"/>
      <c r="P175" s="221"/>
      <c r="Q175" s="221"/>
      <c r="R175" s="221"/>
      <c r="S175" s="221"/>
      <c r="T175" s="222"/>
      <c r="AT175" s="224" t="s">
        <v>131</v>
      </c>
      <c r="AU175" s="224" t="s">
        <v>80</v>
      </c>
      <c r="AV175" s="223" t="s">
        <v>78</v>
      </c>
      <c r="AW175" s="223" t="s">
        <v>29</v>
      </c>
      <c r="AX175" s="223" t="s">
        <v>73</v>
      </c>
      <c r="AY175" s="224" t="s">
        <v>122</v>
      </c>
    </row>
    <row r="176" spans="1:65" s="233" customFormat="1">
      <c r="B176" s="225"/>
      <c r="C176" s="226"/>
      <c r="D176" s="217" t="s">
        <v>131</v>
      </c>
      <c r="E176" s="227" t="s">
        <v>1</v>
      </c>
      <c r="F176" s="228" t="s">
        <v>649</v>
      </c>
      <c r="G176" s="226"/>
      <c r="H176" s="229">
        <v>1702</v>
      </c>
      <c r="I176" s="384"/>
      <c r="J176" s="226"/>
      <c r="K176" s="226"/>
      <c r="L176" s="100"/>
      <c r="M176" s="230"/>
      <c r="N176" s="231"/>
      <c r="O176" s="231"/>
      <c r="P176" s="231"/>
      <c r="Q176" s="231"/>
      <c r="R176" s="231"/>
      <c r="S176" s="231"/>
      <c r="T176" s="232"/>
      <c r="AT176" s="234" t="s">
        <v>131</v>
      </c>
      <c r="AU176" s="234" t="s">
        <v>80</v>
      </c>
      <c r="AV176" s="233" t="s">
        <v>80</v>
      </c>
      <c r="AW176" s="233" t="s">
        <v>29</v>
      </c>
      <c r="AX176" s="233" t="s">
        <v>73</v>
      </c>
      <c r="AY176" s="234" t="s">
        <v>122</v>
      </c>
    </row>
    <row r="177" spans="1:65" s="243" customFormat="1">
      <c r="B177" s="235"/>
      <c r="C177" s="236"/>
      <c r="D177" s="217" t="s">
        <v>131</v>
      </c>
      <c r="E177" s="237" t="s">
        <v>1</v>
      </c>
      <c r="F177" s="238" t="s">
        <v>134</v>
      </c>
      <c r="G177" s="236"/>
      <c r="H177" s="239">
        <v>1702</v>
      </c>
      <c r="I177" s="385"/>
      <c r="J177" s="236"/>
      <c r="K177" s="236"/>
      <c r="L177" s="101"/>
      <c r="M177" s="240"/>
      <c r="N177" s="241"/>
      <c r="O177" s="241"/>
      <c r="P177" s="241"/>
      <c r="Q177" s="241"/>
      <c r="R177" s="241"/>
      <c r="S177" s="241"/>
      <c r="T177" s="242"/>
      <c r="AT177" s="244" t="s">
        <v>131</v>
      </c>
      <c r="AU177" s="244" t="s">
        <v>80</v>
      </c>
      <c r="AV177" s="243" t="s">
        <v>129</v>
      </c>
      <c r="AW177" s="243" t="s">
        <v>29</v>
      </c>
      <c r="AX177" s="243" t="s">
        <v>78</v>
      </c>
      <c r="AY177" s="244" t="s">
        <v>122</v>
      </c>
    </row>
    <row r="178" spans="1:65" s="203" customFormat="1" ht="22.9" customHeight="1">
      <c r="B178" s="193"/>
      <c r="C178" s="194"/>
      <c r="D178" s="195" t="s">
        <v>72</v>
      </c>
      <c r="E178" s="207" t="s">
        <v>367</v>
      </c>
      <c r="F178" s="207" t="s">
        <v>368</v>
      </c>
      <c r="G178" s="194"/>
      <c r="H178" s="194"/>
      <c r="I178" s="382"/>
      <c r="J178" s="208">
        <f>BK178</f>
        <v>0</v>
      </c>
      <c r="K178" s="194"/>
      <c r="L178" s="198"/>
      <c r="M178" s="199"/>
      <c r="N178" s="200"/>
      <c r="O178" s="200"/>
      <c r="P178" s="201">
        <f>SUM(P179:P180)</f>
        <v>7.1710000000000012E-3</v>
      </c>
      <c r="Q178" s="200"/>
      <c r="R178" s="201">
        <f>SUM(R179:R180)</f>
        <v>0</v>
      </c>
      <c r="S178" s="200"/>
      <c r="T178" s="202">
        <f>SUM(T179:T180)</f>
        <v>0</v>
      </c>
      <c r="AR178" s="204" t="s">
        <v>78</v>
      </c>
      <c r="AT178" s="205" t="s">
        <v>72</v>
      </c>
      <c r="AU178" s="205" t="s">
        <v>78</v>
      </c>
      <c r="AY178" s="204" t="s">
        <v>122</v>
      </c>
      <c r="BK178" s="206">
        <f>SUM(BK179:BK180)</f>
        <v>0</v>
      </c>
    </row>
    <row r="179" spans="1:65" s="119" customFormat="1" ht="24" customHeight="1">
      <c r="A179" s="301"/>
      <c r="B179" s="147"/>
      <c r="C179" s="102" t="s">
        <v>191</v>
      </c>
      <c r="D179" s="102" t="s">
        <v>124</v>
      </c>
      <c r="E179" s="103" t="s">
        <v>370</v>
      </c>
      <c r="F179" s="104" t="s">
        <v>371</v>
      </c>
      <c r="G179" s="105" t="s">
        <v>217</v>
      </c>
      <c r="H179" s="106">
        <v>0.10100000000000001</v>
      </c>
      <c r="I179" s="282"/>
      <c r="J179" s="107">
        <f>ROUND(I179*H179,2)</f>
        <v>0</v>
      </c>
      <c r="K179" s="104" t="s">
        <v>128</v>
      </c>
      <c r="L179" s="98"/>
      <c r="M179" s="209" t="s">
        <v>1</v>
      </c>
      <c r="N179" s="210" t="s">
        <v>38</v>
      </c>
      <c r="O179" s="211">
        <v>6.6000000000000003E-2</v>
      </c>
      <c r="P179" s="211">
        <f>O179*H179</f>
        <v>6.6660000000000009E-3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AR179" s="213" t="s">
        <v>129</v>
      </c>
      <c r="AT179" s="213" t="s">
        <v>124</v>
      </c>
      <c r="AU179" s="213" t="s">
        <v>80</v>
      </c>
      <c r="AY179" s="112" t="s">
        <v>122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12" t="s">
        <v>78</v>
      </c>
      <c r="BK179" s="214">
        <f>ROUND(I179*H179,2)</f>
        <v>0</v>
      </c>
      <c r="BL179" s="112" t="s">
        <v>129</v>
      </c>
      <c r="BM179" s="213" t="s">
        <v>662</v>
      </c>
    </row>
    <row r="180" spans="1:65" s="119" customFormat="1" ht="24" customHeight="1">
      <c r="A180" s="301"/>
      <c r="B180" s="147"/>
      <c r="C180" s="102" t="s">
        <v>8</v>
      </c>
      <c r="D180" s="102" t="s">
        <v>124</v>
      </c>
      <c r="E180" s="103" t="s">
        <v>374</v>
      </c>
      <c r="F180" s="104" t="s">
        <v>375</v>
      </c>
      <c r="G180" s="105" t="s">
        <v>217</v>
      </c>
      <c r="H180" s="106">
        <v>0.10100000000000001</v>
      </c>
      <c r="I180" s="282"/>
      <c r="J180" s="107">
        <f>ROUND(I180*H180,2)</f>
        <v>0</v>
      </c>
      <c r="K180" s="104" t="s">
        <v>128</v>
      </c>
      <c r="L180" s="98"/>
      <c r="M180" s="258" t="s">
        <v>1</v>
      </c>
      <c r="N180" s="259" t="s">
        <v>38</v>
      </c>
      <c r="O180" s="260">
        <v>5.0000000000000001E-3</v>
      </c>
      <c r="P180" s="260">
        <f>O180*H180</f>
        <v>5.0500000000000002E-4</v>
      </c>
      <c r="Q180" s="260">
        <v>0</v>
      </c>
      <c r="R180" s="260">
        <f>Q180*H180</f>
        <v>0</v>
      </c>
      <c r="S180" s="260">
        <v>0</v>
      </c>
      <c r="T180" s="261">
        <f>S180*H180</f>
        <v>0</v>
      </c>
      <c r="AR180" s="213" t="s">
        <v>129</v>
      </c>
      <c r="AT180" s="213" t="s">
        <v>124</v>
      </c>
      <c r="AU180" s="213" t="s">
        <v>80</v>
      </c>
      <c r="AY180" s="112" t="s">
        <v>122</v>
      </c>
      <c r="BE180" s="214">
        <f>IF(N180="základní",J180,0)</f>
        <v>0</v>
      </c>
      <c r="BF180" s="214">
        <f>IF(N180="snížená",J180,0)</f>
        <v>0</v>
      </c>
      <c r="BG180" s="214">
        <f>IF(N180="zákl. přenesená",J180,0)</f>
        <v>0</v>
      </c>
      <c r="BH180" s="214">
        <f>IF(N180="sníž. přenesená",J180,0)</f>
        <v>0</v>
      </c>
      <c r="BI180" s="214">
        <f>IF(N180="nulová",J180,0)</f>
        <v>0</v>
      </c>
      <c r="BJ180" s="112" t="s">
        <v>78</v>
      </c>
      <c r="BK180" s="214">
        <f>ROUND(I180*H180,2)</f>
        <v>0</v>
      </c>
      <c r="BL180" s="112" t="s">
        <v>129</v>
      </c>
      <c r="BM180" s="213" t="s">
        <v>663</v>
      </c>
    </row>
    <row r="181" spans="1:65" s="119" customFormat="1" ht="6.95" customHeight="1">
      <c r="A181" s="301"/>
      <c r="B181" s="173"/>
      <c r="C181" s="174"/>
      <c r="D181" s="174"/>
      <c r="E181" s="174"/>
      <c r="F181" s="174"/>
      <c r="G181" s="174"/>
      <c r="H181" s="174"/>
      <c r="I181" s="174"/>
      <c r="J181" s="174"/>
      <c r="K181" s="174"/>
      <c r="L181" s="98"/>
    </row>
  </sheetData>
  <sheetProtection password="CEC8" sheet="1" objects="1" scenarios="1"/>
  <autoFilter ref="C122:K180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0078740157483" right="0.39370078740157483" top="0.39370078740157483" bottom="0.39370078740157483" header="0" footer="0"/>
  <pageSetup paperSize="9" scale="77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2:BM139"/>
  <sheetViews>
    <sheetView showGridLines="0" topLeftCell="A116" zoomScale="107" zoomScaleNormal="107" workbookViewId="0">
      <selection activeCell="I123" sqref="I123"/>
    </sheetView>
  </sheetViews>
  <sheetFormatPr defaultColWidth="9.33203125" defaultRowHeight="11.25"/>
  <cols>
    <col min="1" max="1" width="8.33203125" style="110" customWidth="1"/>
    <col min="2" max="2" width="1.6640625" style="110" customWidth="1"/>
    <col min="3" max="3" width="4.1640625" style="110" customWidth="1"/>
    <col min="4" max="4" width="4.33203125" style="110" customWidth="1"/>
    <col min="5" max="5" width="17.1640625" style="110" customWidth="1"/>
    <col min="6" max="6" width="50.83203125" style="110" customWidth="1"/>
    <col min="7" max="7" width="7" style="110" customWidth="1"/>
    <col min="8" max="8" width="11.5" style="110" customWidth="1"/>
    <col min="9" max="9" width="20.1640625" style="110" customWidth="1"/>
    <col min="10" max="10" width="20.83203125" style="110" customWidth="1"/>
    <col min="11" max="11" width="14.83203125" style="111" hidden="1" customWidth="1"/>
    <col min="12" max="12" width="9.33203125" style="111" customWidth="1"/>
    <col min="13" max="13" width="10.83203125" style="111" hidden="1" customWidth="1"/>
    <col min="14" max="14" width="9.33203125" style="111"/>
    <col min="15" max="20" width="14.1640625" style="111" hidden="1" customWidth="1"/>
    <col min="21" max="21" width="16.33203125" style="111" hidden="1" customWidth="1"/>
    <col min="22" max="22" width="12.33203125" style="111" customWidth="1"/>
    <col min="23" max="23" width="16.33203125" style="111" customWidth="1"/>
    <col min="24" max="24" width="12.33203125" style="111" customWidth="1"/>
    <col min="25" max="25" width="15" style="111" customWidth="1"/>
    <col min="26" max="26" width="11" style="111" customWidth="1"/>
    <col min="27" max="27" width="15" style="111" customWidth="1"/>
    <col min="28" max="28" width="16.33203125" style="111" customWidth="1"/>
    <col min="29" max="29" width="11" style="111" customWidth="1"/>
    <col min="30" max="30" width="15" style="111" customWidth="1"/>
    <col min="31" max="31" width="16.33203125" style="111" customWidth="1"/>
    <col min="32" max="16384" width="9.33203125" style="111"/>
  </cols>
  <sheetData>
    <row r="2" spans="1:46" ht="36.950000000000003" customHeight="1">
      <c r="L2" s="355" t="s">
        <v>675</v>
      </c>
      <c r="M2" s="346"/>
      <c r="N2" s="346"/>
      <c r="O2" s="346"/>
      <c r="P2" s="346"/>
      <c r="Q2" s="346"/>
      <c r="R2" s="346"/>
      <c r="S2" s="346"/>
      <c r="T2" s="346"/>
      <c r="U2" s="346"/>
      <c r="V2" s="346"/>
      <c r="AT2" s="112" t="s">
        <v>676</v>
      </c>
    </row>
    <row r="3" spans="1:46" ht="6.95" customHeight="1">
      <c r="B3" s="356"/>
      <c r="C3" s="357"/>
      <c r="D3" s="357"/>
      <c r="E3" s="357"/>
      <c r="F3" s="357"/>
      <c r="G3" s="357"/>
      <c r="H3" s="357"/>
      <c r="I3" s="357"/>
      <c r="J3" s="357"/>
      <c r="K3" s="114"/>
      <c r="L3" s="115"/>
      <c r="AT3" s="112" t="s">
        <v>80</v>
      </c>
    </row>
    <row r="4" spans="1:46" ht="24.95" customHeight="1">
      <c r="B4" s="151"/>
      <c r="D4" s="148" t="s">
        <v>93</v>
      </c>
      <c r="L4" s="115"/>
      <c r="M4" s="117" t="s">
        <v>10</v>
      </c>
      <c r="AT4" s="112" t="s">
        <v>4</v>
      </c>
    </row>
    <row r="5" spans="1:46" ht="6.95" customHeight="1">
      <c r="B5" s="151"/>
      <c r="L5" s="115"/>
    </row>
    <row r="6" spans="1:46" ht="12" customHeight="1">
      <c r="B6" s="151"/>
      <c r="D6" s="299" t="s">
        <v>14</v>
      </c>
      <c r="L6" s="115"/>
    </row>
    <row r="7" spans="1:46" ht="16.5" customHeight="1">
      <c r="B7" s="151"/>
      <c r="E7" s="347" t="s">
        <v>15</v>
      </c>
      <c r="F7" s="348"/>
      <c r="G7" s="348"/>
      <c r="H7" s="348"/>
      <c r="L7" s="115"/>
    </row>
    <row r="8" spans="1:46" ht="12" customHeight="1">
      <c r="A8" s="297"/>
      <c r="B8" s="147"/>
      <c r="C8" s="297"/>
      <c r="D8" s="299" t="s">
        <v>94</v>
      </c>
      <c r="E8" s="297"/>
      <c r="F8" s="297"/>
      <c r="G8" s="297"/>
      <c r="H8" s="297"/>
      <c r="I8" s="297"/>
      <c r="J8" s="297"/>
      <c r="K8" s="119"/>
      <c r="L8" s="262"/>
      <c r="M8" s="263"/>
      <c r="N8" s="263"/>
      <c r="O8" s="263"/>
      <c r="P8" s="263"/>
      <c r="Q8" s="263"/>
      <c r="R8" s="263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263"/>
      <c r="AG8" s="263"/>
      <c r="AH8" s="263"/>
      <c r="AI8" s="263"/>
      <c r="AJ8" s="263"/>
      <c r="AK8" s="263"/>
      <c r="AL8" s="263"/>
      <c r="AM8" s="263"/>
      <c r="AN8" s="263"/>
      <c r="AO8" s="263"/>
      <c r="AP8" s="263"/>
      <c r="AQ8" s="263"/>
      <c r="AR8" s="263"/>
      <c r="AS8" s="263"/>
      <c r="AT8" s="263"/>
    </row>
    <row r="9" spans="1:46" s="119" customFormat="1" ht="16.5" customHeight="1">
      <c r="A9" s="297"/>
      <c r="B9" s="147"/>
      <c r="C9" s="297"/>
      <c r="D9" s="297"/>
      <c r="E9" s="344" t="s">
        <v>710</v>
      </c>
      <c r="F9" s="345"/>
      <c r="G9" s="345"/>
      <c r="H9" s="345"/>
      <c r="I9" s="297"/>
      <c r="J9" s="297"/>
      <c r="L9" s="262"/>
      <c r="M9" s="263"/>
      <c r="N9" s="263"/>
      <c r="O9" s="263"/>
      <c r="P9" s="263"/>
      <c r="Q9" s="263"/>
      <c r="R9" s="263"/>
      <c r="AF9" s="263"/>
      <c r="AG9" s="263"/>
      <c r="AH9" s="263"/>
      <c r="AI9" s="263"/>
      <c r="AJ9" s="263"/>
      <c r="AK9" s="263"/>
      <c r="AL9" s="263"/>
      <c r="AM9" s="263"/>
      <c r="AN9" s="263"/>
      <c r="AO9" s="263"/>
      <c r="AP9" s="263"/>
      <c r="AQ9" s="263"/>
      <c r="AR9" s="263"/>
      <c r="AS9" s="263"/>
      <c r="AT9" s="263"/>
    </row>
    <row r="10" spans="1:46" s="119" customFormat="1" ht="12" customHeight="1">
      <c r="A10" s="297"/>
      <c r="B10" s="147"/>
      <c r="C10" s="297"/>
      <c r="D10" s="297"/>
      <c r="E10" s="297"/>
      <c r="F10" s="297"/>
      <c r="G10" s="297"/>
      <c r="H10" s="297"/>
      <c r="I10" s="297"/>
      <c r="J10" s="297"/>
      <c r="L10" s="262"/>
      <c r="M10" s="263"/>
      <c r="N10" s="263"/>
      <c r="O10" s="263"/>
      <c r="P10" s="263"/>
      <c r="Q10" s="263"/>
      <c r="R10" s="263"/>
      <c r="AF10" s="263"/>
      <c r="AG10" s="263"/>
      <c r="AH10" s="263"/>
      <c r="AI10" s="263"/>
      <c r="AJ10" s="263"/>
      <c r="AK10" s="263"/>
      <c r="AL10" s="263"/>
      <c r="AM10" s="263"/>
      <c r="AN10" s="263"/>
      <c r="AO10" s="263"/>
      <c r="AP10" s="263"/>
      <c r="AQ10" s="263"/>
      <c r="AR10" s="263"/>
      <c r="AS10" s="263"/>
      <c r="AT10" s="263"/>
    </row>
    <row r="11" spans="1:46" s="119" customFormat="1" ht="36.950000000000003" customHeight="1">
      <c r="A11" s="297"/>
      <c r="B11" s="147"/>
      <c r="C11" s="297"/>
      <c r="D11" s="299" t="s">
        <v>16</v>
      </c>
      <c r="E11" s="297"/>
      <c r="F11" s="152" t="s">
        <v>1</v>
      </c>
      <c r="G11" s="297"/>
      <c r="H11" s="297"/>
      <c r="I11" s="299" t="s">
        <v>17</v>
      </c>
      <c r="J11" s="152" t="s">
        <v>1</v>
      </c>
      <c r="L11" s="262"/>
      <c r="M11" s="263"/>
      <c r="N11" s="263"/>
      <c r="O11" s="263"/>
      <c r="P11" s="263"/>
      <c r="Q11" s="263"/>
      <c r="R11" s="263"/>
      <c r="AF11" s="263"/>
      <c r="AG11" s="263"/>
      <c r="AH11" s="263"/>
      <c r="AI11" s="263"/>
      <c r="AJ11" s="263"/>
      <c r="AK11" s="263"/>
      <c r="AL11" s="263"/>
      <c r="AM11" s="263"/>
      <c r="AN11" s="263"/>
      <c r="AO11" s="263"/>
      <c r="AP11" s="263"/>
      <c r="AQ11" s="263"/>
      <c r="AR11" s="263"/>
      <c r="AS11" s="263"/>
      <c r="AT11" s="263"/>
    </row>
    <row r="12" spans="1:46" s="119" customFormat="1" ht="12.75">
      <c r="A12" s="297"/>
      <c r="B12" s="147"/>
      <c r="C12" s="297"/>
      <c r="D12" s="299" t="s">
        <v>18</v>
      </c>
      <c r="E12" s="297"/>
      <c r="F12" s="152" t="s">
        <v>24</v>
      </c>
      <c r="G12" s="297"/>
      <c r="H12" s="297"/>
      <c r="I12" s="299" t="s">
        <v>20</v>
      </c>
      <c r="J12" s="153" t="s">
        <v>678</v>
      </c>
      <c r="L12" s="262"/>
      <c r="M12" s="263"/>
      <c r="N12" s="263"/>
      <c r="O12" s="263"/>
      <c r="P12" s="263"/>
      <c r="Q12" s="263"/>
      <c r="R12" s="263"/>
      <c r="AF12" s="263"/>
      <c r="AG12" s="263"/>
      <c r="AH12" s="263"/>
      <c r="AI12" s="263"/>
      <c r="AJ12" s="263"/>
      <c r="AK12" s="263"/>
      <c r="AL12" s="263"/>
      <c r="AM12" s="263"/>
      <c r="AN12" s="263"/>
      <c r="AO12" s="263"/>
      <c r="AP12" s="263"/>
      <c r="AQ12" s="263"/>
      <c r="AR12" s="263"/>
      <c r="AS12" s="263"/>
      <c r="AT12" s="263"/>
    </row>
    <row r="13" spans="1:46" s="119" customFormat="1" ht="12" customHeight="1">
      <c r="A13" s="297"/>
      <c r="B13" s="147"/>
      <c r="C13" s="297"/>
      <c r="D13" s="297"/>
      <c r="E13" s="297"/>
      <c r="F13" s="297"/>
      <c r="G13" s="297"/>
      <c r="H13" s="297"/>
      <c r="I13" s="297"/>
      <c r="J13" s="297"/>
      <c r="L13" s="262"/>
      <c r="M13" s="263"/>
      <c r="N13" s="263"/>
      <c r="O13" s="263"/>
      <c r="P13" s="263"/>
      <c r="Q13" s="263"/>
      <c r="R13" s="263"/>
      <c r="AF13" s="263"/>
      <c r="AG13" s="263"/>
      <c r="AH13" s="263"/>
      <c r="AI13" s="263"/>
      <c r="AJ13" s="263"/>
      <c r="AK13" s="263"/>
      <c r="AL13" s="263"/>
      <c r="AM13" s="263"/>
      <c r="AN13" s="263"/>
      <c r="AO13" s="263"/>
      <c r="AP13" s="263"/>
      <c r="AQ13" s="263"/>
      <c r="AR13" s="263"/>
      <c r="AS13" s="263"/>
      <c r="AT13" s="263"/>
    </row>
    <row r="14" spans="1:46" s="119" customFormat="1" ht="12" customHeight="1">
      <c r="A14" s="297"/>
      <c r="B14" s="147"/>
      <c r="C14" s="297"/>
      <c r="D14" s="299" t="s">
        <v>22</v>
      </c>
      <c r="E14" s="297"/>
      <c r="F14" s="297"/>
      <c r="G14" s="297"/>
      <c r="H14" s="297"/>
      <c r="I14" s="299" t="s">
        <v>23</v>
      </c>
      <c r="J14" s="152" t="s">
        <v>1</v>
      </c>
      <c r="L14" s="262"/>
      <c r="M14" s="263"/>
      <c r="N14" s="263"/>
      <c r="O14" s="263"/>
      <c r="P14" s="263"/>
      <c r="Q14" s="263"/>
      <c r="R14" s="263"/>
      <c r="AF14" s="263"/>
      <c r="AG14" s="263"/>
      <c r="AH14" s="263"/>
      <c r="AI14" s="263"/>
      <c r="AJ14" s="263"/>
      <c r="AK14" s="263"/>
      <c r="AL14" s="263"/>
      <c r="AM14" s="263"/>
      <c r="AN14" s="263"/>
      <c r="AO14" s="263"/>
      <c r="AP14" s="263"/>
      <c r="AQ14" s="263"/>
      <c r="AR14" s="263"/>
      <c r="AS14" s="263"/>
      <c r="AT14" s="263"/>
    </row>
    <row r="15" spans="1:46" s="119" customFormat="1" ht="10.9" customHeight="1">
      <c r="A15" s="297"/>
      <c r="B15" s="147"/>
      <c r="C15" s="297"/>
      <c r="D15" s="297"/>
      <c r="E15" s="152" t="s">
        <v>24</v>
      </c>
      <c r="F15" s="297"/>
      <c r="G15" s="297"/>
      <c r="H15" s="297"/>
      <c r="I15" s="299" t="s">
        <v>25</v>
      </c>
      <c r="J15" s="152" t="s">
        <v>1</v>
      </c>
      <c r="L15" s="262"/>
      <c r="M15" s="263"/>
      <c r="N15" s="263"/>
      <c r="O15" s="263"/>
      <c r="P15" s="263"/>
      <c r="Q15" s="263"/>
      <c r="R15" s="263"/>
      <c r="AF15" s="263"/>
      <c r="AG15" s="263"/>
      <c r="AH15" s="263"/>
      <c r="AI15" s="263"/>
      <c r="AJ15" s="263"/>
      <c r="AK15" s="263"/>
      <c r="AL15" s="263"/>
      <c r="AM15" s="263"/>
      <c r="AN15" s="263"/>
      <c r="AO15" s="263"/>
      <c r="AP15" s="263"/>
      <c r="AQ15" s="263"/>
      <c r="AR15" s="263"/>
      <c r="AS15" s="263"/>
      <c r="AT15" s="263"/>
    </row>
    <row r="16" spans="1:46" s="119" customFormat="1" ht="12" customHeight="1">
      <c r="A16" s="297"/>
      <c r="B16" s="147"/>
      <c r="C16" s="297"/>
      <c r="D16" s="297"/>
      <c r="E16" s="297"/>
      <c r="F16" s="297"/>
      <c r="G16" s="297"/>
      <c r="H16" s="297"/>
      <c r="I16" s="297"/>
      <c r="J16" s="297"/>
      <c r="L16" s="262"/>
      <c r="M16" s="263"/>
      <c r="N16" s="263"/>
      <c r="O16" s="263"/>
      <c r="P16" s="263"/>
      <c r="Q16" s="263"/>
      <c r="R16" s="263"/>
      <c r="AF16" s="263"/>
      <c r="AG16" s="263"/>
      <c r="AH16" s="263"/>
      <c r="AI16" s="263"/>
      <c r="AJ16" s="263"/>
      <c r="AK16" s="263"/>
      <c r="AL16" s="263"/>
      <c r="AM16" s="263"/>
      <c r="AN16" s="263"/>
      <c r="AO16" s="263"/>
      <c r="AP16" s="263"/>
      <c r="AQ16" s="263"/>
      <c r="AR16" s="263"/>
      <c r="AS16" s="263"/>
      <c r="AT16" s="263"/>
    </row>
    <row r="17" spans="1:31" s="119" customFormat="1" ht="18" customHeight="1">
      <c r="A17" s="297"/>
      <c r="B17" s="147"/>
      <c r="C17" s="297"/>
      <c r="D17" s="299" t="s">
        <v>26</v>
      </c>
      <c r="E17" s="297"/>
      <c r="F17" s="297"/>
      <c r="G17" s="297"/>
      <c r="H17" s="297"/>
      <c r="I17" s="299" t="s">
        <v>23</v>
      </c>
      <c r="J17" s="152" t="s">
        <v>1</v>
      </c>
      <c r="L17" s="262"/>
      <c r="M17" s="263"/>
      <c r="N17" s="263"/>
      <c r="O17" s="263"/>
      <c r="P17" s="263"/>
      <c r="Q17" s="263"/>
      <c r="R17" s="263"/>
    </row>
    <row r="18" spans="1:31" s="119" customFormat="1" ht="6.95" customHeight="1">
      <c r="A18" s="297"/>
      <c r="B18" s="147"/>
      <c r="C18" s="297"/>
      <c r="D18" s="297"/>
      <c r="E18" s="358" t="s">
        <v>24</v>
      </c>
      <c r="F18" s="358"/>
      <c r="G18" s="358"/>
      <c r="H18" s="358"/>
      <c r="I18" s="299" t="s">
        <v>25</v>
      </c>
      <c r="J18" s="152" t="s">
        <v>1</v>
      </c>
      <c r="L18" s="262"/>
      <c r="M18" s="263"/>
      <c r="N18" s="263"/>
      <c r="O18" s="263"/>
      <c r="P18" s="263"/>
      <c r="Q18" s="263"/>
      <c r="R18" s="263"/>
    </row>
    <row r="19" spans="1:31" s="119" customFormat="1" ht="12" customHeight="1">
      <c r="A19" s="297"/>
      <c r="B19" s="147"/>
      <c r="C19" s="297"/>
      <c r="D19" s="297"/>
      <c r="E19" s="297"/>
      <c r="F19" s="297"/>
      <c r="G19" s="297"/>
      <c r="H19" s="297"/>
      <c r="I19" s="297"/>
      <c r="J19" s="297"/>
      <c r="L19" s="262"/>
      <c r="M19" s="263"/>
      <c r="N19" s="263"/>
      <c r="O19" s="263"/>
      <c r="P19" s="263"/>
      <c r="Q19" s="263"/>
      <c r="R19" s="263"/>
    </row>
    <row r="20" spans="1:31" s="119" customFormat="1" ht="18" customHeight="1">
      <c r="A20" s="297"/>
      <c r="B20" s="147"/>
      <c r="C20" s="297"/>
      <c r="D20" s="299" t="s">
        <v>27</v>
      </c>
      <c r="E20" s="297"/>
      <c r="F20" s="297"/>
      <c r="G20" s="297"/>
      <c r="H20" s="297"/>
      <c r="I20" s="299" t="s">
        <v>23</v>
      </c>
      <c r="J20" s="152" t="s">
        <v>1</v>
      </c>
      <c r="L20" s="262"/>
      <c r="M20" s="263"/>
      <c r="N20" s="263"/>
      <c r="O20" s="263"/>
      <c r="P20" s="263"/>
      <c r="Q20" s="263"/>
      <c r="R20" s="263"/>
    </row>
    <row r="21" spans="1:31" s="119" customFormat="1" ht="6.95" customHeight="1">
      <c r="A21" s="297"/>
      <c r="B21" s="147"/>
      <c r="C21" s="297"/>
      <c r="D21" s="297"/>
      <c r="E21" s="152" t="s">
        <v>24</v>
      </c>
      <c r="F21" s="297"/>
      <c r="G21" s="297"/>
      <c r="H21" s="297"/>
      <c r="I21" s="299" t="s">
        <v>25</v>
      </c>
      <c r="J21" s="152" t="s">
        <v>1</v>
      </c>
      <c r="L21" s="262"/>
      <c r="M21" s="263"/>
      <c r="N21" s="263"/>
      <c r="O21" s="263"/>
      <c r="P21" s="263"/>
      <c r="Q21" s="263"/>
      <c r="R21" s="263"/>
    </row>
    <row r="22" spans="1:31" s="119" customFormat="1" ht="12" customHeight="1">
      <c r="A22" s="297"/>
      <c r="B22" s="147"/>
      <c r="C22" s="297"/>
      <c r="D22" s="297"/>
      <c r="E22" s="297"/>
      <c r="F22" s="297"/>
      <c r="G22" s="297"/>
      <c r="H22" s="297"/>
      <c r="I22" s="297"/>
      <c r="J22" s="297"/>
      <c r="L22" s="262"/>
      <c r="M22" s="263"/>
      <c r="N22" s="263"/>
      <c r="O22" s="263"/>
      <c r="P22" s="263"/>
      <c r="Q22" s="263"/>
      <c r="R22" s="263"/>
    </row>
    <row r="23" spans="1:31" s="119" customFormat="1" ht="18" customHeight="1">
      <c r="A23" s="297"/>
      <c r="B23" s="147"/>
      <c r="C23" s="297"/>
      <c r="D23" s="299" t="s">
        <v>30</v>
      </c>
      <c r="E23" s="297"/>
      <c r="F23" s="297"/>
      <c r="G23" s="297"/>
      <c r="H23" s="297"/>
      <c r="I23" s="299" t="s">
        <v>23</v>
      </c>
      <c r="J23" s="152" t="s">
        <v>1</v>
      </c>
      <c r="L23" s="262"/>
      <c r="M23" s="263"/>
      <c r="N23" s="263"/>
      <c r="O23" s="263"/>
      <c r="P23" s="263"/>
      <c r="Q23" s="263"/>
      <c r="R23" s="263"/>
    </row>
    <row r="24" spans="1:31" s="119" customFormat="1" ht="6.95" customHeight="1">
      <c r="A24" s="297"/>
      <c r="B24" s="147"/>
      <c r="C24" s="297"/>
      <c r="D24" s="297"/>
      <c r="E24" s="152" t="s">
        <v>24</v>
      </c>
      <c r="F24" s="297"/>
      <c r="G24" s="297"/>
      <c r="H24" s="297"/>
      <c r="I24" s="299" t="s">
        <v>25</v>
      </c>
      <c r="J24" s="152" t="s">
        <v>1</v>
      </c>
      <c r="L24" s="262"/>
      <c r="M24" s="263"/>
      <c r="N24" s="263"/>
      <c r="O24" s="263"/>
      <c r="P24" s="263"/>
      <c r="Q24" s="263"/>
      <c r="R24" s="263"/>
    </row>
    <row r="25" spans="1:31" s="119" customFormat="1" ht="12" customHeight="1">
      <c r="A25" s="297"/>
      <c r="B25" s="147"/>
      <c r="C25" s="297"/>
      <c r="D25" s="297"/>
      <c r="E25" s="297"/>
      <c r="F25" s="297"/>
      <c r="G25" s="297"/>
      <c r="H25" s="297"/>
      <c r="I25" s="297"/>
      <c r="J25" s="297"/>
      <c r="L25" s="262"/>
      <c r="M25" s="263"/>
      <c r="N25" s="263"/>
      <c r="O25" s="263"/>
      <c r="P25" s="263"/>
      <c r="Q25" s="263"/>
      <c r="R25" s="263"/>
    </row>
    <row r="26" spans="1:31" s="119" customFormat="1" ht="18" customHeight="1">
      <c r="A26" s="297"/>
      <c r="B26" s="147"/>
      <c r="C26" s="297"/>
      <c r="D26" s="299" t="s">
        <v>32</v>
      </c>
      <c r="E26" s="297"/>
      <c r="F26" s="297"/>
      <c r="G26" s="297"/>
      <c r="H26" s="297"/>
      <c r="I26" s="297"/>
      <c r="J26" s="297"/>
      <c r="L26" s="262"/>
      <c r="M26" s="263"/>
      <c r="N26" s="263"/>
      <c r="O26" s="263"/>
      <c r="P26" s="263"/>
      <c r="Q26" s="263"/>
      <c r="R26" s="263"/>
    </row>
    <row r="27" spans="1:31" s="119" customFormat="1" ht="6.75" customHeight="1">
      <c r="A27" s="359"/>
      <c r="B27" s="360"/>
      <c r="C27" s="359"/>
      <c r="D27" s="359"/>
      <c r="E27" s="361" t="s">
        <v>1</v>
      </c>
      <c r="F27" s="361"/>
      <c r="G27" s="361"/>
      <c r="H27" s="361"/>
      <c r="I27" s="359"/>
      <c r="J27" s="359"/>
      <c r="K27" s="123"/>
      <c r="L27" s="264"/>
      <c r="M27" s="265"/>
      <c r="N27" s="265"/>
      <c r="O27" s="265"/>
      <c r="P27" s="265"/>
      <c r="Q27" s="265"/>
      <c r="R27" s="26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pans="1:31" s="119" customFormat="1" ht="8.25" customHeight="1">
      <c r="A28" s="297"/>
      <c r="B28" s="147"/>
      <c r="C28" s="297"/>
      <c r="D28" s="297"/>
      <c r="E28" s="297"/>
      <c r="F28" s="297"/>
      <c r="G28" s="297"/>
      <c r="H28" s="297"/>
      <c r="I28" s="297"/>
      <c r="J28" s="297"/>
      <c r="L28" s="262"/>
      <c r="M28" s="263"/>
      <c r="N28" s="263"/>
      <c r="O28" s="263"/>
      <c r="P28" s="263"/>
      <c r="Q28" s="263"/>
      <c r="R28" s="263"/>
    </row>
    <row r="29" spans="1:31" s="123" customFormat="1" ht="6" customHeight="1">
      <c r="A29" s="297"/>
      <c r="B29" s="147"/>
      <c r="C29" s="297"/>
      <c r="D29" s="189"/>
      <c r="E29" s="189"/>
      <c r="F29" s="189"/>
      <c r="G29" s="189"/>
      <c r="H29" s="189"/>
      <c r="I29" s="189"/>
      <c r="J29" s="189"/>
      <c r="K29" s="124"/>
      <c r="L29" s="262"/>
      <c r="M29" s="263"/>
      <c r="N29" s="263"/>
      <c r="O29" s="263"/>
      <c r="P29" s="263"/>
      <c r="Q29" s="263"/>
      <c r="R29" s="263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119" customFormat="1" ht="24" customHeight="1">
      <c r="A30" s="297"/>
      <c r="B30" s="147"/>
      <c r="C30" s="297"/>
      <c r="D30" s="362" t="s">
        <v>33</v>
      </c>
      <c r="E30" s="297"/>
      <c r="F30" s="297"/>
      <c r="G30" s="297"/>
      <c r="H30" s="297"/>
      <c r="I30" s="297"/>
      <c r="J30" s="158">
        <f>J96</f>
        <v>0</v>
      </c>
      <c r="L30" s="262"/>
      <c r="M30" s="263"/>
      <c r="N30" s="263"/>
      <c r="O30" s="263"/>
      <c r="P30" s="263"/>
      <c r="Q30" s="263"/>
      <c r="R30" s="263"/>
    </row>
    <row r="31" spans="1:31" s="119" customFormat="1" ht="6.95" customHeight="1">
      <c r="A31" s="297"/>
      <c r="B31" s="147"/>
      <c r="C31" s="297"/>
      <c r="D31" s="189"/>
      <c r="E31" s="189"/>
      <c r="F31" s="189"/>
      <c r="G31" s="189"/>
      <c r="H31" s="189"/>
      <c r="I31" s="189"/>
      <c r="J31" s="189"/>
      <c r="K31" s="124"/>
      <c r="L31" s="262"/>
      <c r="M31" s="263"/>
      <c r="N31" s="263"/>
      <c r="O31" s="263"/>
      <c r="P31" s="263"/>
      <c r="Q31" s="263"/>
      <c r="R31" s="263"/>
    </row>
    <row r="32" spans="1:31" s="119" customFormat="1" ht="25.35" customHeight="1">
      <c r="A32" s="297"/>
      <c r="B32" s="147"/>
      <c r="C32" s="297"/>
      <c r="D32" s="297"/>
      <c r="E32" s="297"/>
      <c r="F32" s="363" t="s">
        <v>35</v>
      </c>
      <c r="G32" s="297"/>
      <c r="H32" s="297"/>
      <c r="I32" s="363" t="s">
        <v>34</v>
      </c>
      <c r="J32" s="363" t="s">
        <v>36</v>
      </c>
      <c r="L32" s="262"/>
      <c r="M32" s="263"/>
      <c r="N32" s="263"/>
      <c r="O32" s="263"/>
      <c r="P32" s="263"/>
      <c r="Q32" s="263"/>
      <c r="R32" s="263"/>
    </row>
    <row r="33" spans="1:31" s="119" customFormat="1" ht="15" customHeight="1">
      <c r="A33" s="297"/>
      <c r="B33" s="147"/>
      <c r="C33" s="297"/>
      <c r="D33" s="364" t="s">
        <v>37</v>
      </c>
      <c r="E33" s="299" t="s">
        <v>38</v>
      </c>
      <c r="F33" s="365">
        <f>J30</f>
        <v>0</v>
      </c>
      <c r="G33" s="297"/>
      <c r="H33" s="297"/>
      <c r="I33" s="366">
        <v>0.21</v>
      </c>
      <c r="J33" s="365">
        <f>F33*0.21</f>
        <v>0</v>
      </c>
      <c r="L33" s="262"/>
      <c r="M33" s="263"/>
      <c r="N33" s="263"/>
      <c r="O33" s="263"/>
      <c r="P33" s="263"/>
      <c r="Q33" s="263"/>
      <c r="R33" s="263"/>
    </row>
    <row r="34" spans="1:31" s="119" customFormat="1" ht="11.25" customHeight="1">
      <c r="A34" s="297"/>
      <c r="B34" s="147"/>
      <c r="C34" s="297"/>
      <c r="D34" s="297"/>
      <c r="E34" s="299" t="s">
        <v>39</v>
      </c>
      <c r="F34" s="365">
        <v>0</v>
      </c>
      <c r="G34" s="297"/>
      <c r="H34" s="297"/>
      <c r="I34" s="366">
        <v>0.15</v>
      </c>
      <c r="J34" s="365">
        <v>0</v>
      </c>
      <c r="L34" s="262"/>
      <c r="M34" s="263"/>
      <c r="N34" s="263"/>
      <c r="O34" s="263"/>
      <c r="P34" s="263"/>
      <c r="Q34" s="263"/>
      <c r="R34" s="263"/>
    </row>
    <row r="35" spans="1:31" s="119" customFormat="1" ht="14.25" hidden="1" customHeight="1">
      <c r="A35" s="297"/>
      <c r="B35" s="147"/>
      <c r="C35" s="297"/>
      <c r="D35" s="297"/>
      <c r="E35" s="299" t="s">
        <v>40</v>
      </c>
      <c r="F35" s="365">
        <v>0</v>
      </c>
      <c r="G35" s="297"/>
      <c r="H35" s="297"/>
      <c r="I35" s="366">
        <v>0.21</v>
      </c>
      <c r="J35" s="365">
        <v>0</v>
      </c>
      <c r="L35" s="262"/>
      <c r="M35" s="263"/>
      <c r="N35" s="263"/>
      <c r="O35" s="263"/>
      <c r="P35" s="263"/>
      <c r="Q35" s="263"/>
      <c r="R35" s="263"/>
    </row>
    <row r="36" spans="1:31" s="119" customFormat="1" ht="29.25" hidden="1" customHeight="1">
      <c r="A36" s="297"/>
      <c r="B36" s="147"/>
      <c r="C36" s="297"/>
      <c r="D36" s="297"/>
      <c r="E36" s="299" t="s">
        <v>41</v>
      </c>
      <c r="F36" s="365">
        <v>0</v>
      </c>
      <c r="G36" s="297"/>
      <c r="H36" s="297"/>
      <c r="I36" s="366">
        <v>0.15</v>
      </c>
      <c r="J36" s="365">
        <v>0</v>
      </c>
      <c r="L36" s="262"/>
      <c r="M36" s="263"/>
      <c r="N36" s="263"/>
      <c r="O36" s="263"/>
      <c r="P36" s="263"/>
      <c r="Q36" s="263"/>
      <c r="R36" s="263"/>
    </row>
    <row r="37" spans="1:31" s="119" customFormat="1" ht="14.45" hidden="1" customHeight="1">
      <c r="A37" s="297"/>
      <c r="B37" s="147"/>
      <c r="C37" s="297"/>
      <c r="D37" s="297"/>
      <c r="E37" s="299" t="s">
        <v>42</v>
      </c>
      <c r="F37" s="365">
        <v>0</v>
      </c>
      <c r="G37" s="297"/>
      <c r="H37" s="297"/>
      <c r="I37" s="366">
        <v>0</v>
      </c>
      <c r="J37" s="365">
        <v>0</v>
      </c>
      <c r="L37" s="262"/>
      <c r="M37" s="263"/>
      <c r="N37" s="263"/>
      <c r="O37" s="263"/>
      <c r="P37" s="263"/>
      <c r="Q37" s="263"/>
      <c r="R37" s="263"/>
    </row>
    <row r="38" spans="1:31" s="119" customFormat="1" ht="9" customHeight="1">
      <c r="A38" s="297"/>
      <c r="B38" s="147"/>
      <c r="C38" s="297"/>
      <c r="D38" s="297"/>
      <c r="E38" s="297"/>
      <c r="F38" s="297"/>
      <c r="G38" s="297"/>
      <c r="H38" s="297"/>
      <c r="I38" s="297"/>
      <c r="J38" s="297"/>
      <c r="L38" s="262"/>
      <c r="M38" s="263"/>
      <c r="N38" s="263"/>
      <c r="O38" s="263"/>
      <c r="P38" s="263"/>
      <c r="Q38" s="263"/>
      <c r="R38" s="263"/>
    </row>
    <row r="39" spans="1:31" s="119" customFormat="1" ht="30" customHeight="1">
      <c r="A39" s="297"/>
      <c r="B39" s="147"/>
      <c r="C39" s="297"/>
      <c r="D39" s="367" t="s">
        <v>43</v>
      </c>
      <c r="E39" s="368"/>
      <c r="F39" s="368"/>
      <c r="G39" s="369" t="s">
        <v>44</v>
      </c>
      <c r="H39" s="370" t="s">
        <v>45</v>
      </c>
      <c r="I39" s="368"/>
      <c r="J39" s="371">
        <f>J33+J30</f>
        <v>0</v>
      </c>
      <c r="K39" s="136"/>
      <c r="L39" s="262"/>
      <c r="M39" s="263"/>
      <c r="N39" s="263"/>
      <c r="O39" s="263"/>
      <c r="P39" s="263"/>
      <c r="Q39" s="263"/>
      <c r="R39" s="263"/>
    </row>
    <row r="40" spans="1:31" s="119" customFormat="1" ht="14.25" customHeight="1">
      <c r="A40" s="297"/>
      <c r="B40" s="147"/>
      <c r="C40" s="297"/>
      <c r="D40" s="297"/>
      <c r="E40" s="297"/>
      <c r="F40" s="297"/>
      <c r="G40" s="297"/>
      <c r="H40" s="297"/>
      <c r="I40" s="297"/>
      <c r="J40" s="297"/>
      <c r="L40" s="262"/>
      <c r="M40" s="263"/>
      <c r="N40" s="263"/>
      <c r="O40" s="263"/>
      <c r="P40" s="263"/>
      <c r="Q40" s="263"/>
      <c r="R40" s="263"/>
    </row>
    <row r="41" spans="1:31" s="119" customFormat="1" ht="14.25" customHeight="1">
      <c r="A41" s="110"/>
      <c r="B41" s="151"/>
      <c r="C41" s="110"/>
      <c r="D41" s="110"/>
      <c r="E41" s="110"/>
      <c r="F41" s="110"/>
      <c r="G41" s="110"/>
      <c r="H41" s="110"/>
      <c r="I41" s="110"/>
      <c r="J41" s="110"/>
      <c r="K41" s="111"/>
      <c r="L41" s="115"/>
      <c r="M41" s="111"/>
      <c r="N41" s="111"/>
      <c r="O41" s="111"/>
      <c r="P41" s="111"/>
      <c r="Q41" s="111"/>
      <c r="R41" s="111"/>
      <c r="S41" s="111"/>
      <c r="T41" s="111"/>
      <c r="U41" s="111"/>
      <c r="V41" s="111"/>
      <c r="W41" s="111"/>
      <c r="X41" s="111"/>
      <c r="Y41" s="111"/>
      <c r="Z41" s="111"/>
      <c r="AA41" s="111"/>
      <c r="AB41" s="111"/>
      <c r="AC41" s="111"/>
      <c r="AD41" s="111"/>
      <c r="AE41" s="111"/>
    </row>
    <row r="42" spans="1:31" s="119" customFormat="1" ht="14.45" customHeight="1">
      <c r="A42" s="110"/>
      <c r="B42" s="151"/>
      <c r="C42" s="110"/>
      <c r="D42" s="110"/>
      <c r="E42" s="110"/>
      <c r="F42" s="110"/>
      <c r="G42" s="110"/>
      <c r="H42" s="110"/>
      <c r="I42" s="110"/>
      <c r="J42" s="110"/>
      <c r="K42" s="111"/>
      <c r="L42" s="115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1"/>
      <c r="AA42" s="111"/>
      <c r="AB42" s="111"/>
      <c r="AC42" s="111"/>
      <c r="AD42" s="111"/>
      <c r="AE42" s="111"/>
    </row>
    <row r="43" spans="1:31" ht="14.45" customHeight="1">
      <c r="B43" s="151"/>
      <c r="L43" s="115"/>
    </row>
    <row r="44" spans="1:31" ht="14.45" customHeight="1">
      <c r="B44" s="151"/>
      <c r="L44" s="115"/>
    </row>
    <row r="45" spans="1:31" ht="14.45" customHeight="1">
      <c r="B45" s="151"/>
      <c r="L45" s="115"/>
    </row>
    <row r="46" spans="1:31" ht="14.45" customHeight="1">
      <c r="B46" s="151"/>
      <c r="L46" s="115"/>
    </row>
    <row r="47" spans="1:31" ht="14.45" customHeight="1">
      <c r="B47" s="151"/>
      <c r="L47" s="115"/>
    </row>
    <row r="48" spans="1:31" ht="14.45" customHeight="1">
      <c r="B48" s="151"/>
      <c r="L48" s="115"/>
    </row>
    <row r="49" spans="1:31" ht="14.45" customHeight="1">
      <c r="B49" s="151"/>
      <c r="L49" s="115"/>
    </row>
    <row r="50" spans="1:31" s="119" customFormat="1" ht="14.45" customHeight="1">
      <c r="A50" s="372"/>
      <c r="B50" s="373"/>
      <c r="C50" s="372"/>
      <c r="D50" s="374" t="s">
        <v>46</v>
      </c>
      <c r="E50" s="375"/>
      <c r="F50" s="375"/>
      <c r="G50" s="374" t="s">
        <v>47</v>
      </c>
      <c r="H50" s="375"/>
      <c r="I50" s="375"/>
      <c r="J50" s="375"/>
      <c r="K50" s="266"/>
      <c r="L50" s="262"/>
      <c r="M50" s="263"/>
      <c r="N50" s="263"/>
      <c r="O50" s="263"/>
      <c r="P50" s="263"/>
      <c r="Q50" s="263"/>
      <c r="R50" s="263"/>
      <c r="S50" s="263"/>
      <c r="T50" s="263"/>
      <c r="U50" s="263"/>
      <c r="V50" s="263"/>
      <c r="W50" s="263"/>
      <c r="X50" s="263"/>
      <c r="Y50" s="263"/>
      <c r="Z50" s="263"/>
      <c r="AA50" s="263"/>
      <c r="AB50" s="263"/>
      <c r="AC50" s="263"/>
      <c r="AD50" s="263"/>
      <c r="AE50" s="263"/>
    </row>
    <row r="51" spans="1:31">
      <c r="B51" s="151"/>
      <c r="L51" s="115"/>
    </row>
    <row r="52" spans="1:31">
      <c r="B52" s="151"/>
      <c r="L52" s="115"/>
    </row>
    <row r="53" spans="1:31">
      <c r="B53" s="151"/>
      <c r="L53" s="115"/>
    </row>
    <row r="54" spans="1:31">
      <c r="B54" s="151"/>
      <c r="L54" s="115"/>
    </row>
    <row r="55" spans="1:31">
      <c r="B55" s="151"/>
      <c r="L55" s="115"/>
    </row>
    <row r="56" spans="1:31">
      <c r="B56" s="151"/>
      <c r="L56" s="115"/>
    </row>
    <row r="57" spans="1:31">
      <c r="B57" s="151"/>
      <c r="L57" s="115"/>
    </row>
    <row r="58" spans="1:31">
      <c r="B58" s="151"/>
      <c r="L58" s="115"/>
    </row>
    <row r="59" spans="1:31">
      <c r="B59" s="151"/>
      <c r="L59" s="115"/>
    </row>
    <row r="60" spans="1:31">
      <c r="B60" s="151"/>
      <c r="L60" s="115"/>
    </row>
    <row r="61" spans="1:31" s="119" customFormat="1" ht="12.75">
      <c r="A61" s="297"/>
      <c r="B61" s="147"/>
      <c r="C61" s="297"/>
      <c r="D61" s="376" t="s">
        <v>48</v>
      </c>
      <c r="E61" s="377"/>
      <c r="F61" s="378" t="s">
        <v>49</v>
      </c>
      <c r="G61" s="376" t="s">
        <v>48</v>
      </c>
      <c r="H61" s="377"/>
      <c r="I61" s="377"/>
      <c r="J61" s="379" t="s">
        <v>49</v>
      </c>
      <c r="K61" s="140"/>
      <c r="L61" s="262"/>
      <c r="M61" s="263"/>
      <c r="N61" s="263"/>
      <c r="O61" s="263"/>
      <c r="P61" s="263"/>
      <c r="Q61" s="263"/>
      <c r="R61" s="263"/>
    </row>
    <row r="62" spans="1:31">
      <c r="B62" s="151"/>
      <c r="L62" s="115"/>
    </row>
    <row r="63" spans="1:31">
      <c r="B63" s="151"/>
      <c r="L63" s="115"/>
    </row>
    <row r="64" spans="1:31">
      <c r="B64" s="151"/>
      <c r="L64" s="115"/>
    </row>
    <row r="65" spans="1:18" s="119" customFormat="1" ht="12.75">
      <c r="A65" s="297"/>
      <c r="B65" s="147"/>
      <c r="C65" s="297"/>
      <c r="D65" s="374" t="s">
        <v>50</v>
      </c>
      <c r="E65" s="380"/>
      <c r="F65" s="380"/>
      <c r="G65" s="374" t="s">
        <v>51</v>
      </c>
      <c r="H65" s="380"/>
      <c r="I65" s="380"/>
      <c r="J65" s="380"/>
      <c r="K65" s="138"/>
      <c r="L65" s="262"/>
      <c r="M65" s="263"/>
      <c r="N65" s="263"/>
      <c r="O65" s="263"/>
      <c r="P65" s="263"/>
      <c r="Q65" s="263"/>
      <c r="R65" s="263"/>
    </row>
    <row r="66" spans="1:18">
      <c r="B66" s="151"/>
      <c r="L66" s="115"/>
    </row>
    <row r="67" spans="1:18">
      <c r="B67" s="151"/>
      <c r="L67" s="115"/>
    </row>
    <row r="68" spans="1:18">
      <c r="B68" s="151"/>
      <c r="L68" s="115"/>
    </row>
    <row r="69" spans="1:18">
      <c r="B69" s="151"/>
      <c r="L69" s="115"/>
    </row>
    <row r="70" spans="1:18">
      <c r="B70" s="151"/>
      <c r="L70" s="115"/>
    </row>
    <row r="71" spans="1:18">
      <c r="B71" s="151"/>
      <c r="L71" s="115"/>
    </row>
    <row r="72" spans="1:18">
      <c r="B72" s="151"/>
      <c r="L72" s="115"/>
    </row>
    <row r="73" spans="1:18">
      <c r="B73" s="151"/>
      <c r="L73" s="115"/>
    </row>
    <row r="74" spans="1:18">
      <c r="B74" s="151"/>
      <c r="L74" s="115"/>
    </row>
    <row r="75" spans="1:18">
      <c r="B75" s="151"/>
      <c r="L75" s="115"/>
    </row>
    <row r="76" spans="1:18" s="119" customFormat="1" ht="12.75">
      <c r="A76" s="297"/>
      <c r="B76" s="147"/>
      <c r="C76" s="297"/>
      <c r="D76" s="376" t="s">
        <v>48</v>
      </c>
      <c r="E76" s="377"/>
      <c r="F76" s="378" t="s">
        <v>49</v>
      </c>
      <c r="G76" s="376" t="s">
        <v>48</v>
      </c>
      <c r="H76" s="377"/>
      <c r="I76" s="377"/>
      <c r="J76" s="379" t="s">
        <v>49</v>
      </c>
      <c r="K76" s="140"/>
      <c r="L76" s="262"/>
      <c r="M76" s="263"/>
      <c r="N76" s="263"/>
      <c r="O76" s="263"/>
      <c r="P76" s="263"/>
      <c r="Q76" s="263"/>
      <c r="R76" s="263"/>
    </row>
    <row r="77" spans="1:18" s="119" customFormat="1" ht="14.45" customHeight="1">
      <c r="A77" s="297"/>
      <c r="B77" s="173"/>
      <c r="C77" s="174"/>
      <c r="D77" s="174"/>
      <c r="E77" s="174"/>
      <c r="F77" s="174"/>
      <c r="G77" s="174"/>
      <c r="H77" s="174"/>
      <c r="I77" s="174"/>
      <c r="J77" s="174"/>
      <c r="K77" s="144"/>
      <c r="L77" s="262"/>
      <c r="M77" s="263"/>
      <c r="N77" s="263"/>
      <c r="O77" s="263"/>
      <c r="P77" s="263"/>
      <c r="Q77" s="263"/>
      <c r="R77" s="263"/>
    </row>
    <row r="81" spans="1:47" s="119" customFormat="1" ht="6.95" customHeight="1">
      <c r="A81" s="297"/>
      <c r="B81" s="175"/>
      <c r="C81" s="176"/>
      <c r="D81" s="176"/>
      <c r="E81" s="176"/>
      <c r="F81" s="176"/>
      <c r="G81" s="176"/>
      <c r="H81" s="176"/>
      <c r="I81" s="176"/>
      <c r="J81" s="176"/>
      <c r="K81" s="146"/>
      <c r="L81" s="262"/>
      <c r="M81" s="263"/>
      <c r="N81" s="263"/>
      <c r="O81" s="263"/>
      <c r="P81" s="263"/>
      <c r="Q81" s="263"/>
      <c r="R81" s="263"/>
      <c r="AF81" s="263"/>
      <c r="AG81" s="263"/>
      <c r="AH81" s="263"/>
      <c r="AI81" s="263"/>
      <c r="AJ81" s="263"/>
      <c r="AK81" s="263"/>
      <c r="AL81" s="263"/>
      <c r="AM81" s="263"/>
      <c r="AN81" s="263"/>
      <c r="AO81" s="263"/>
      <c r="AP81" s="263"/>
      <c r="AQ81" s="263"/>
      <c r="AR81" s="263"/>
      <c r="AS81" s="263"/>
      <c r="AT81" s="263"/>
      <c r="AU81" s="263"/>
    </row>
    <row r="82" spans="1:47" s="119" customFormat="1" ht="24.95" customHeight="1">
      <c r="A82" s="297"/>
      <c r="B82" s="147"/>
      <c r="C82" s="148" t="s">
        <v>98</v>
      </c>
      <c r="D82" s="297"/>
      <c r="E82" s="297"/>
      <c r="F82" s="297"/>
      <c r="G82" s="297"/>
      <c r="H82" s="297"/>
      <c r="I82" s="297"/>
      <c r="J82" s="297"/>
      <c r="L82" s="262"/>
      <c r="M82" s="263"/>
      <c r="N82" s="263"/>
      <c r="O82" s="263"/>
      <c r="P82" s="263"/>
      <c r="Q82" s="263"/>
      <c r="R82" s="263"/>
      <c r="AF82" s="263"/>
      <c r="AG82" s="263"/>
      <c r="AH82" s="263"/>
      <c r="AI82" s="263"/>
      <c r="AJ82" s="263"/>
      <c r="AK82" s="263"/>
      <c r="AL82" s="263"/>
      <c r="AM82" s="263"/>
      <c r="AN82" s="263"/>
      <c r="AO82" s="263"/>
      <c r="AP82" s="263"/>
      <c r="AQ82" s="263"/>
      <c r="AR82" s="263"/>
      <c r="AS82" s="263"/>
      <c r="AT82" s="263"/>
      <c r="AU82" s="263"/>
    </row>
    <row r="83" spans="1:47" s="119" customFormat="1" ht="6.95" customHeight="1">
      <c r="A83" s="297"/>
      <c r="B83" s="147"/>
      <c r="C83" s="297"/>
      <c r="D83" s="297"/>
      <c r="E83" s="297"/>
      <c r="F83" s="297"/>
      <c r="G83" s="297"/>
      <c r="H83" s="297"/>
      <c r="I83" s="297"/>
      <c r="J83" s="297"/>
      <c r="L83" s="262"/>
      <c r="M83" s="263"/>
      <c r="N83" s="263"/>
      <c r="O83" s="263"/>
      <c r="P83" s="263"/>
      <c r="Q83" s="263"/>
      <c r="R83" s="263"/>
      <c r="AF83" s="263"/>
      <c r="AG83" s="263"/>
      <c r="AH83" s="263"/>
      <c r="AI83" s="263"/>
      <c r="AJ83" s="263"/>
      <c r="AK83" s="263"/>
      <c r="AL83" s="263"/>
      <c r="AM83" s="263"/>
      <c r="AN83" s="263"/>
      <c r="AO83" s="263"/>
      <c r="AP83" s="263"/>
      <c r="AQ83" s="263"/>
      <c r="AR83" s="263"/>
      <c r="AS83" s="263"/>
      <c r="AT83" s="263"/>
      <c r="AU83" s="263"/>
    </row>
    <row r="84" spans="1:47" s="119" customFormat="1" ht="12" customHeight="1">
      <c r="A84" s="297"/>
      <c r="B84" s="147"/>
      <c r="C84" s="299" t="s">
        <v>14</v>
      </c>
      <c r="D84" s="297"/>
      <c r="E84" s="297"/>
      <c r="F84" s="297"/>
      <c r="G84" s="297"/>
      <c r="H84" s="297"/>
      <c r="I84" s="297"/>
      <c r="J84" s="297"/>
      <c r="L84" s="262"/>
      <c r="M84" s="263"/>
      <c r="N84" s="263"/>
      <c r="O84" s="263"/>
      <c r="P84" s="263"/>
      <c r="Q84" s="263"/>
      <c r="R84" s="263"/>
      <c r="AF84" s="263"/>
      <c r="AG84" s="263"/>
      <c r="AH84" s="263"/>
      <c r="AI84" s="263"/>
      <c r="AJ84" s="263"/>
      <c r="AK84" s="263"/>
      <c r="AL84" s="263"/>
      <c r="AM84" s="263"/>
      <c r="AN84" s="263"/>
      <c r="AO84" s="263"/>
      <c r="AP84" s="263"/>
      <c r="AQ84" s="263"/>
      <c r="AR84" s="263"/>
      <c r="AS84" s="263"/>
      <c r="AT84" s="263"/>
      <c r="AU84" s="263"/>
    </row>
    <row r="85" spans="1:47" s="119" customFormat="1" ht="16.5" customHeight="1">
      <c r="A85" s="297"/>
      <c r="B85" s="147"/>
      <c r="C85" s="297"/>
      <c r="D85" s="297"/>
      <c r="E85" s="347" t="s">
        <v>15</v>
      </c>
      <c r="F85" s="348"/>
      <c r="G85" s="348"/>
      <c r="H85" s="348"/>
      <c r="I85" s="297"/>
      <c r="J85" s="297"/>
      <c r="L85" s="262"/>
      <c r="M85" s="263"/>
      <c r="N85" s="263"/>
      <c r="O85" s="263"/>
      <c r="P85" s="263"/>
      <c r="Q85" s="263"/>
      <c r="R85" s="263"/>
      <c r="AF85" s="263"/>
      <c r="AG85" s="263"/>
      <c r="AH85" s="263"/>
      <c r="AI85" s="263"/>
      <c r="AJ85" s="263"/>
      <c r="AK85" s="263"/>
      <c r="AL85" s="263"/>
      <c r="AM85" s="263"/>
      <c r="AN85" s="263"/>
      <c r="AO85" s="263"/>
      <c r="AP85" s="263"/>
      <c r="AQ85" s="263"/>
      <c r="AR85" s="263"/>
      <c r="AS85" s="263"/>
      <c r="AT85" s="263"/>
      <c r="AU85" s="263"/>
    </row>
    <row r="86" spans="1:47" ht="12" customHeight="1">
      <c r="A86" s="297"/>
      <c r="B86" s="147"/>
      <c r="C86" s="299" t="s">
        <v>94</v>
      </c>
      <c r="D86" s="297"/>
      <c r="E86" s="297"/>
      <c r="F86" s="297"/>
      <c r="G86" s="297"/>
      <c r="H86" s="297"/>
      <c r="I86" s="297"/>
      <c r="J86" s="297"/>
      <c r="K86" s="119"/>
      <c r="L86" s="262"/>
      <c r="M86" s="263"/>
      <c r="N86" s="263"/>
      <c r="O86" s="263"/>
      <c r="P86" s="263"/>
      <c r="Q86" s="263"/>
      <c r="R86" s="263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  <c r="AF86" s="263"/>
      <c r="AG86" s="263"/>
      <c r="AH86" s="263"/>
      <c r="AI86" s="263"/>
      <c r="AJ86" s="263"/>
      <c r="AK86" s="263"/>
      <c r="AL86" s="263"/>
      <c r="AM86" s="263"/>
      <c r="AN86" s="263"/>
      <c r="AO86" s="263"/>
      <c r="AP86" s="263"/>
      <c r="AQ86" s="263"/>
      <c r="AR86" s="263"/>
      <c r="AS86" s="263"/>
      <c r="AT86" s="263"/>
      <c r="AU86" s="263"/>
    </row>
    <row r="87" spans="1:47" s="119" customFormat="1" ht="16.5" customHeight="1">
      <c r="A87" s="297"/>
      <c r="B87" s="147"/>
      <c r="C87" s="297"/>
      <c r="D87" s="297"/>
      <c r="E87" s="344" t="s">
        <v>710</v>
      </c>
      <c r="F87" s="345"/>
      <c r="G87" s="345"/>
      <c r="H87" s="345"/>
      <c r="I87" s="297"/>
      <c r="J87" s="297"/>
      <c r="L87" s="262"/>
      <c r="M87" s="263"/>
      <c r="N87" s="263"/>
      <c r="O87" s="263"/>
      <c r="P87" s="263"/>
      <c r="Q87" s="263"/>
      <c r="R87" s="263"/>
      <c r="AF87" s="263"/>
      <c r="AG87" s="263"/>
      <c r="AH87" s="263"/>
      <c r="AI87" s="263"/>
      <c r="AJ87" s="263"/>
      <c r="AK87" s="263"/>
      <c r="AL87" s="263"/>
      <c r="AM87" s="263"/>
      <c r="AN87" s="263"/>
      <c r="AO87" s="263"/>
      <c r="AP87" s="263"/>
      <c r="AQ87" s="263"/>
      <c r="AR87" s="263"/>
      <c r="AS87" s="263"/>
      <c r="AT87" s="263"/>
      <c r="AU87" s="263"/>
    </row>
    <row r="88" spans="1:47" s="119" customFormat="1" ht="12" customHeight="1">
      <c r="A88" s="297"/>
      <c r="B88" s="147"/>
      <c r="C88" s="297"/>
      <c r="D88" s="297"/>
      <c r="E88" s="297"/>
      <c r="F88" s="297"/>
      <c r="G88" s="297"/>
      <c r="H88" s="297"/>
      <c r="I88" s="297"/>
      <c r="J88" s="297"/>
      <c r="L88" s="262"/>
      <c r="M88" s="263"/>
      <c r="N88" s="263"/>
      <c r="O88" s="263"/>
      <c r="P88" s="263"/>
      <c r="Q88" s="263"/>
      <c r="R88" s="263"/>
      <c r="AF88" s="263"/>
      <c r="AG88" s="263"/>
      <c r="AH88" s="263"/>
      <c r="AI88" s="263"/>
      <c r="AJ88" s="263"/>
      <c r="AK88" s="263"/>
      <c r="AL88" s="263"/>
      <c r="AM88" s="263"/>
      <c r="AN88" s="263"/>
      <c r="AO88" s="263"/>
      <c r="AP88" s="263"/>
      <c r="AQ88" s="263"/>
      <c r="AR88" s="263"/>
      <c r="AS88" s="263"/>
      <c r="AT88" s="263"/>
      <c r="AU88" s="263"/>
    </row>
    <row r="89" spans="1:47" s="119" customFormat="1" ht="16.5" customHeight="1">
      <c r="A89" s="297"/>
      <c r="B89" s="147"/>
      <c r="C89" s="299" t="s">
        <v>18</v>
      </c>
      <c r="D89" s="297"/>
      <c r="E89" s="297"/>
      <c r="F89" s="152" t="s">
        <v>24</v>
      </c>
      <c r="G89" s="297"/>
      <c r="H89" s="297"/>
      <c r="I89" s="299" t="s">
        <v>20</v>
      </c>
      <c r="J89" s="153" t="s">
        <v>678</v>
      </c>
      <c r="L89" s="262"/>
      <c r="M89" s="263"/>
      <c r="N89" s="263"/>
      <c r="O89" s="263"/>
      <c r="P89" s="263"/>
      <c r="Q89" s="263"/>
      <c r="R89" s="263"/>
      <c r="AF89" s="263"/>
      <c r="AG89" s="263"/>
      <c r="AH89" s="263"/>
      <c r="AI89" s="263"/>
      <c r="AJ89" s="263"/>
      <c r="AK89" s="263"/>
      <c r="AL89" s="263"/>
      <c r="AM89" s="263"/>
      <c r="AN89" s="263"/>
      <c r="AO89" s="263"/>
      <c r="AP89" s="263"/>
      <c r="AQ89" s="263"/>
      <c r="AR89" s="263"/>
      <c r="AS89" s="263"/>
      <c r="AT89" s="263"/>
      <c r="AU89" s="263"/>
    </row>
    <row r="90" spans="1:47" s="119" customFormat="1" ht="6.95" customHeight="1">
      <c r="A90" s="297"/>
      <c r="B90" s="147"/>
      <c r="C90" s="297"/>
      <c r="D90" s="297"/>
      <c r="E90" s="297"/>
      <c r="F90" s="297"/>
      <c r="G90" s="297"/>
      <c r="H90" s="297"/>
      <c r="I90" s="297"/>
      <c r="J90" s="297"/>
      <c r="L90" s="262"/>
      <c r="M90" s="263"/>
      <c r="N90" s="263"/>
      <c r="O90" s="263"/>
      <c r="P90" s="263"/>
      <c r="Q90" s="263"/>
      <c r="R90" s="263"/>
      <c r="AF90" s="263"/>
      <c r="AG90" s="263"/>
      <c r="AH90" s="263"/>
      <c r="AI90" s="263"/>
      <c r="AJ90" s="263"/>
      <c r="AK90" s="263"/>
      <c r="AL90" s="263"/>
      <c r="AM90" s="263"/>
      <c r="AN90" s="263"/>
      <c r="AO90" s="263"/>
      <c r="AP90" s="263"/>
      <c r="AQ90" s="263"/>
      <c r="AR90" s="263"/>
      <c r="AS90" s="263"/>
      <c r="AT90" s="263"/>
      <c r="AU90" s="263"/>
    </row>
    <row r="91" spans="1:47" s="119" customFormat="1" ht="12" customHeight="1">
      <c r="A91" s="297"/>
      <c r="B91" s="147"/>
      <c r="C91" s="299" t="s">
        <v>22</v>
      </c>
      <c r="D91" s="297"/>
      <c r="E91" s="297"/>
      <c r="F91" s="152" t="s">
        <v>24</v>
      </c>
      <c r="G91" s="297"/>
      <c r="H91" s="297"/>
      <c r="I91" s="299" t="s">
        <v>27</v>
      </c>
      <c r="J91" s="154" t="s">
        <v>24</v>
      </c>
      <c r="L91" s="262"/>
      <c r="M91" s="263"/>
      <c r="N91" s="263"/>
      <c r="O91" s="263"/>
      <c r="P91" s="263"/>
      <c r="Q91" s="263"/>
      <c r="R91" s="263"/>
      <c r="AF91" s="263"/>
      <c r="AG91" s="263"/>
      <c r="AH91" s="263"/>
      <c r="AI91" s="263"/>
      <c r="AJ91" s="263"/>
      <c r="AK91" s="263"/>
      <c r="AL91" s="263"/>
      <c r="AM91" s="263"/>
      <c r="AN91" s="263"/>
      <c r="AO91" s="263"/>
      <c r="AP91" s="263"/>
      <c r="AQ91" s="263"/>
      <c r="AR91" s="263"/>
      <c r="AS91" s="263"/>
      <c r="AT91" s="263"/>
      <c r="AU91" s="263"/>
    </row>
    <row r="92" spans="1:47" s="119" customFormat="1" ht="6.95" customHeight="1">
      <c r="A92" s="297"/>
      <c r="B92" s="147"/>
      <c r="C92" s="299" t="s">
        <v>26</v>
      </c>
      <c r="D92" s="297"/>
      <c r="E92" s="297"/>
      <c r="F92" s="152" t="s">
        <v>24</v>
      </c>
      <c r="G92" s="297"/>
      <c r="H92" s="297"/>
      <c r="I92" s="299" t="s">
        <v>30</v>
      </c>
      <c r="J92" s="154" t="s">
        <v>24</v>
      </c>
      <c r="L92" s="262"/>
      <c r="M92" s="263"/>
      <c r="N92" s="263"/>
      <c r="O92" s="263"/>
      <c r="P92" s="263"/>
      <c r="Q92" s="263"/>
      <c r="R92" s="263"/>
      <c r="AF92" s="263"/>
      <c r="AG92" s="263"/>
      <c r="AH92" s="263"/>
      <c r="AI92" s="263"/>
      <c r="AJ92" s="263"/>
      <c r="AK92" s="263"/>
      <c r="AL92" s="263"/>
      <c r="AM92" s="263"/>
      <c r="AN92" s="263"/>
      <c r="AO92" s="263"/>
      <c r="AP92" s="263"/>
      <c r="AQ92" s="263"/>
      <c r="AR92" s="263"/>
      <c r="AS92" s="263"/>
      <c r="AT92" s="263"/>
      <c r="AU92" s="263"/>
    </row>
    <row r="93" spans="1:47" s="119" customFormat="1" ht="27.95" customHeight="1">
      <c r="A93" s="297"/>
      <c r="B93" s="147"/>
      <c r="C93" s="297"/>
      <c r="D93" s="297"/>
      <c r="E93" s="297"/>
      <c r="F93" s="297"/>
      <c r="G93" s="297"/>
      <c r="H93" s="297"/>
      <c r="I93" s="297"/>
      <c r="J93" s="297"/>
      <c r="L93" s="262"/>
      <c r="M93" s="263"/>
      <c r="N93" s="263"/>
      <c r="O93" s="263"/>
      <c r="P93" s="263"/>
      <c r="Q93" s="263"/>
      <c r="R93" s="263"/>
      <c r="AF93" s="263"/>
      <c r="AG93" s="263"/>
      <c r="AH93" s="263"/>
      <c r="AI93" s="263"/>
      <c r="AJ93" s="263"/>
      <c r="AK93" s="263"/>
      <c r="AL93" s="263"/>
      <c r="AM93" s="263"/>
      <c r="AN93" s="263"/>
      <c r="AO93" s="263"/>
      <c r="AP93" s="263"/>
      <c r="AQ93" s="263"/>
      <c r="AR93" s="263"/>
      <c r="AS93" s="263"/>
      <c r="AT93" s="263"/>
      <c r="AU93" s="263"/>
    </row>
    <row r="94" spans="1:47" s="119" customFormat="1" ht="15.2" customHeight="1">
      <c r="A94" s="297"/>
      <c r="B94" s="147"/>
      <c r="C94" s="155" t="s">
        <v>99</v>
      </c>
      <c r="D94" s="297"/>
      <c r="E94" s="297"/>
      <c r="F94" s="297"/>
      <c r="G94" s="297"/>
      <c r="H94" s="297"/>
      <c r="I94" s="297"/>
      <c r="J94" s="156" t="s">
        <v>100</v>
      </c>
      <c r="L94" s="262"/>
      <c r="M94" s="263"/>
      <c r="N94" s="263"/>
      <c r="O94" s="263"/>
      <c r="P94" s="263"/>
      <c r="Q94" s="263"/>
      <c r="R94" s="263"/>
      <c r="AF94" s="263"/>
      <c r="AG94" s="263"/>
      <c r="AH94" s="263"/>
      <c r="AI94" s="263"/>
      <c r="AJ94" s="263"/>
      <c r="AK94" s="263"/>
      <c r="AL94" s="263"/>
      <c r="AM94" s="263"/>
      <c r="AN94" s="263"/>
      <c r="AO94" s="263"/>
      <c r="AP94" s="263"/>
      <c r="AQ94" s="263"/>
      <c r="AR94" s="263"/>
      <c r="AS94" s="263"/>
      <c r="AT94" s="263"/>
      <c r="AU94" s="263"/>
    </row>
    <row r="95" spans="1:47" s="119" customFormat="1" ht="10.35" customHeight="1">
      <c r="A95" s="297"/>
      <c r="B95" s="147"/>
      <c r="C95" s="297"/>
      <c r="D95" s="297"/>
      <c r="E95" s="297"/>
      <c r="F95" s="297"/>
      <c r="G95" s="297"/>
      <c r="H95" s="297"/>
      <c r="I95" s="297"/>
      <c r="J95" s="297"/>
      <c r="L95" s="262"/>
      <c r="M95" s="263"/>
      <c r="N95" s="263"/>
      <c r="O95" s="263"/>
      <c r="P95" s="263"/>
      <c r="Q95" s="263"/>
      <c r="R95" s="263"/>
      <c r="AF95" s="263"/>
      <c r="AG95" s="263"/>
      <c r="AH95" s="263"/>
      <c r="AI95" s="263"/>
      <c r="AJ95" s="263"/>
      <c r="AK95" s="263"/>
      <c r="AL95" s="263"/>
      <c r="AM95" s="263"/>
      <c r="AN95" s="263"/>
      <c r="AO95" s="263"/>
      <c r="AP95" s="263"/>
      <c r="AQ95" s="263"/>
      <c r="AR95" s="263"/>
      <c r="AS95" s="263"/>
      <c r="AT95" s="263"/>
      <c r="AU95" s="263"/>
    </row>
    <row r="96" spans="1:47" s="119" customFormat="1" ht="29.25" customHeight="1">
      <c r="A96" s="297"/>
      <c r="B96" s="147"/>
      <c r="C96" s="157" t="s">
        <v>101</v>
      </c>
      <c r="D96" s="297"/>
      <c r="E96" s="297"/>
      <c r="F96" s="297"/>
      <c r="G96" s="297"/>
      <c r="H96" s="297"/>
      <c r="I96" s="297"/>
      <c r="J96" s="158">
        <f>J97</f>
        <v>0</v>
      </c>
      <c r="L96" s="262"/>
      <c r="M96" s="263"/>
      <c r="N96" s="263"/>
      <c r="O96" s="263"/>
      <c r="P96" s="263"/>
      <c r="Q96" s="263"/>
      <c r="R96" s="263"/>
      <c r="AF96" s="263"/>
      <c r="AG96" s="263"/>
      <c r="AH96" s="263"/>
      <c r="AI96" s="263"/>
      <c r="AJ96" s="263"/>
      <c r="AK96" s="263"/>
      <c r="AL96" s="263"/>
      <c r="AM96" s="263"/>
      <c r="AN96" s="263"/>
      <c r="AO96" s="263"/>
      <c r="AP96" s="263"/>
      <c r="AQ96" s="263"/>
      <c r="AR96" s="263"/>
      <c r="AS96" s="263"/>
      <c r="AT96" s="263"/>
      <c r="AU96" s="112" t="s">
        <v>102</v>
      </c>
    </row>
    <row r="97" spans="1:47" s="119" customFormat="1" ht="15.75" customHeight="1">
      <c r="A97" s="160"/>
      <c r="B97" s="159"/>
      <c r="C97" s="160"/>
      <c r="D97" s="161" t="s">
        <v>103</v>
      </c>
      <c r="E97" s="162"/>
      <c r="F97" s="162"/>
      <c r="G97" s="162"/>
      <c r="H97" s="162"/>
      <c r="I97" s="162"/>
      <c r="J97" s="163">
        <f>SUM(J98:J100)</f>
        <v>0</v>
      </c>
      <c r="K97" s="165"/>
      <c r="L97" s="164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65"/>
      <c r="Y97" s="165"/>
      <c r="Z97" s="165"/>
      <c r="AA97" s="165"/>
      <c r="AB97" s="165"/>
      <c r="AC97" s="165"/>
      <c r="AD97" s="165"/>
      <c r="AE97" s="165"/>
    </row>
    <row r="98" spans="1:47" s="119" customFormat="1" ht="22.9" customHeight="1">
      <c r="A98" s="167"/>
      <c r="B98" s="166"/>
      <c r="C98" s="167"/>
      <c r="D98" s="168" t="s">
        <v>104</v>
      </c>
      <c r="E98" s="169"/>
      <c r="F98" s="169"/>
      <c r="G98" s="169"/>
      <c r="H98" s="169"/>
      <c r="I98" s="169"/>
      <c r="J98" s="170">
        <f>J122</f>
        <v>0</v>
      </c>
      <c r="K98" s="172"/>
      <c r="L98" s="171"/>
      <c r="M98" s="172"/>
      <c r="N98" s="172"/>
      <c r="O98" s="172"/>
      <c r="P98" s="172"/>
      <c r="Q98" s="172"/>
      <c r="R98" s="172"/>
      <c r="S98" s="172"/>
      <c r="T98" s="172"/>
      <c r="U98" s="172"/>
      <c r="V98" s="172"/>
      <c r="W98" s="172"/>
      <c r="X98" s="172"/>
      <c r="Y98" s="172"/>
      <c r="Z98" s="172"/>
      <c r="AA98" s="172"/>
      <c r="AB98" s="172"/>
      <c r="AC98" s="172"/>
      <c r="AD98" s="172"/>
      <c r="AE98" s="172"/>
      <c r="AU98" s="112"/>
    </row>
    <row r="99" spans="1:47" s="165" customFormat="1" ht="24.95" customHeight="1">
      <c r="A99" s="167"/>
      <c r="B99" s="166"/>
      <c r="C99" s="167"/>
      <c r="D99" s="168" t="s">
        <v>377</v>
      </c>
      <c r="E99" s="169"/>
      <c r="F99" s="169"/>
      <c r="G99" s="169"/>
      <c r="H99" s="169"/>
      <c r="I99" s="169"/>
      <c r="J99" s="170">
        <f>J132</f>
        <v>0</v>
      </c>
      <c r="K99" s="172"/>
      <c r="L99" s="171"/>
      <c r="M99" s="172"/>
      <c r="N99" s="172"/>
      <c r="O99" s="172"/>
      <c r="P99" s="172"/>
      <c r="Q99" s="172"/>
      <c r="R99" s="172"/>
      <c r="S99" s="172"/>
      <c r="T99" s="172"/>
      <c r="U99" s="172"/>
      <c r="V99" s="172"/>
      <c r="W99" s="172"/>
      <c r="X99" s="172"/>
      <c r="Y99" s="172"/>
      <c r="Z99" s="172"/>
      <c r="AA99" s="172"/>
      <c r="AB99" s="172"/>
      <c r="AC99" s="172"/>
      <c r="AD99" s="172"/>
      <c r="AE99" s="172"/>
    </row>
    <row r="100" spans="1:47" s="172" customFormat="1" ht="19.899999999999999" customHeight="1">
      <c r="A100" s="167"/>
      <c r="B100" s="166"/>
      <c r="C100" s="167"/>
      <c r="D100" s="168" t="s">
        <v>261</v>
      </c>
      <c r="E100" s="169"/>
      <c r="F100" s="169"/>
      <c r="G100" s="169"/>
      <c r="H100" s="169"/>
      <c r="I100" s="169"/>
      <c r="J100" s="170">
        <f>J138</f>
        <v>0</v>
      </c>
      <c r="L100" s="171"/>
    </row>
    <row r="101" spans="1:47" s="172" customFormat="1" ht="18.75" customHeight="1">
      <c r="A101" s="297"/>
      <c r="B101" s="147"/>
      <c r="C101" s="297"/>
      <c r="D101" s="297"/>
      <c r="E101" s="297"/>
      <c r="F101" s="297"/>
      <c r="G101" s="297"/>
      <c r="H101" s="297"/>
      <c r="I101" s="297"/>
      <c r="J101" s="297"/>
      <c r="K101" s="119"/>
      <c r="L101" s="262"/>
      <c r="M101" s="263"/>
      <c r="N101" s="263"/>
      <c r="O101" s="263"/>
      <c r="P101" s="263"/>
      <c r="Q101" s="263"/>
      <c r="R101" s="263"/>
      <c r="S101" s="119"/>
      <c r="T101" s="119"/>
      <c r="U101" s="119"/>
      <c r="V101" s="119"/>
      <c r="W101" s="119"/>
      <c r="X101" s="119"/>
      <c r="Y101" s="119"/>
      <c r="Z101" s="119"/>
      <c r="AA101" s="119"/>
      <c r="AB101" s="119"/>
      <c r="AC101" s="119"/>
      <c r="AD101" s="119"/>
      <c r="AE101" s="119"/>
    </row>
    <row r="102" spans="1:47" s="119" customFormat="1" ht="21.75" customHeight="1">
      <c r="A102" s="297"/>
      <c r="B102" s="173"/>
      <c r="C102" s="174"/>
      <c r="D102" s="174"/>
      <c r="E102" s="174"/>
      <c r="F102" s="174"/>
      <c r="G102" s="174"/>
      <c r="H102" s="174"/>
      <c r="I102" s="174"/>
      <c r="J102" s="174"/>
      <c r="K102" s="144"/>
      <c r="L102" s="262"/>
      <c r="M102" s="263"/>
      <c r="N102" s="263"/>
      <c r="O102" s="263"/>
      <c r="P102" s="263"/>
      <c r="Q102" s="263"/>
      <c r="R102" s="263"/>
    </row>
    <row r="103" spans="1:47" s="119" customFormat="1" ht="22.5" hidden="1" customHeight="1">
      <c r="A103" s="297"/>
      <c r="B103" s="173"/>
      <c r="C103" s="174"/>
      <c r="D103" s="174"/>
      <c r="E103" s="174"/>
      <c r="F103" s="174"/>
      <c r="G103" s="174"/>
      <c r="H103" s="174"/>
      <c r="I103" s="174"/>
      <c r="J103" s="174"/>
      <c r="K103" s="174"/>
      <c r="L103" s="98"/>
    </row>
    <row r="106" spans="1:47">
      <c r="A106" s="297"/>
      <c r="B106" s="175"/>
      <c r="C106" s="176"/>
      <c r="D106" s="176"/>
      <c r="E106" s="176"/>
      <c r="F106" s="176"/>
      <c r="G106" s="176"/>
      <c r="H106" s="176"/>
      <c r="I106" s="176"/>
      <c r="J106" s="176"/>
      <c r="K106" s="146"/>
      <c r="L106" s="262"/>
      <c r="M106" s="263"/>
      <c r="N106" s="263"/>
      <c r="O106" s="263"/>
      <c r="P106" s="263"/>
      <c r="Q106" s="263"/>
      <c r="R106" s="263"/>
      <c r="S106" s="119"/>
      <c r="T106" s="119"/>
      <c r="U106" s="119"/>
      <c r="V106" s="119"/>
      <c r="W106" s="119"/>
      <c r="X106" s="119"/>
      <c r="Y106" s="119"/>
      <c r="Z106" s="119"/>
      <c r="AA106" s="119"/>
      <c r="AB106" s="119"/>
      <c r="AC106" s="119"/>
      <c r="AD106" s="119"/>
      <c r="AE106" s="119"/>
    </row>
    <row r="107" spans="1:47" s="119" customFormat="1" ht="21" customHeight="1">
      <c r="A107" s="297"/>
      <c r="B107" s="147"/>
      <c r="C107" s="148" t="s">
        <v>107</v>
      </c>
      <c r="D107" s="297"/>
      <c r="E107" s="297"/>
      <c r="F107" s="297"/>
      <c r="G107" s="297"/>
      <c r="H107" s="297"/>
      <c r="I107" s="297"/>
      <c r="J107" s="297"/>
      <c r="L107" s="262"/>
      <c r="M107" s="263"/>
      <c r="N107" s="263"/>
      <c r="O107" s="263"/>
      <c r="P107" s="263"/>
      <c r="Q107" s="263"/>
      <c r="R107" s="263"/>
    </row>
    <row r="108" spans="1:47" s="119" customFormat="1" ht="24.95" customHeight="1">
      <c r="A108" s="297"/>
      <c r="B108" s="147"/>
      <c r="C108" s="297"/>
      <c r="D108" s="297"/>
      <c r="E108" s="297"/>
      <c r="F108" s="297"/>
      <c r="G108" s="297"/>
      <c r="H108" s="297"/>
      <c r="I108" s="297"/>
      <c r="J108" s="297"/>
      <c r="L108" s="262"/>
      <c r="M108" s="263"/>
      <c r="N108" s="263"/>
      <c r="O108" s="263"/>
      <c r="P108" s="263"/>
      <c r="Q108" s="263"/>
      <c r="R108" s="263"/>
    </row>
    <row r="109" spans="1:47" s="119" customFormat="1" ht="6.95" customHeight="1">
      <c r="A109" s="297"/>
      <c r="B109" s="147"/>
      <c r="C109" s="299" t="s">
        <v>14</v>
      </c>
      <c r="D109" s="297"/>
      <c r="E109" s="297"/>
      <c r="F109" s="297"/>
      <c r="G109" s="297"/>
      <c r="H109" s="297"/>
      <c r="I109" s="297"/>
      <c r="J109" s="297"/>
      <c r="L109" s="262"/>
      <c r="M109" s="263"/>
      <c r="N109" s="263"/>
      <c r="O109" s="263"/>
      <c r="P109" s="263"/>
      <c r="Q109" s="263"/>
      <c r="R109" s="263"/>
    </row>
    <row r="110" spans="1:47" s="119" customFormat="1" ht="12" customHeight="1">
      <c r="A110" s="297"/>
      <c r="B110" s="147"/>
      <c r="C110" s="297"/>
      <c r="D110" s="297"/>
      <c r="E110" s="347" t="s">
        <v>15</v>
      </c>
      <c r="F110" s="348"/>
      <c r="G110" s="348"/>
      <c r="H110" s="348"/>
      <c r="I110" s="297"/>
      <c r="J110" s="297"/>
      <c r="L110" s="262"/>
      <c r="M110" s="263"/>
      <c r="N110" s="263"/>
      <c r="O110" s="263"/>
      <c r="P110" s="263"/>
      <c r="Q110" s="263"/>
      <c r="R110" s="263"/>
    </row>
    <row r="111" spans="1:47" s="119" customFormat="1" ht="16.5" customHeight="1">
      <c r="A111" s="297"/>
      <c r="B111" s="147"/>
      <c r="C111" s="299" t="s">
        <v>94</v>
      </c>
      <c r="D111" s="297"/>
      <c r="E111" s="297"/>
      <c r="F111" s="297"/>
      <c r="G111" s="297"/>
      <c r="H111" s="297"/>
      <c r="I111" s="297"/>
      <c r="J111" s="297"/>
      <c r="L111" s="262"/>
      <c r="M111" s="263"/>
      <c r="N111" s="263"/>
      <c r="O111" s="263"/>
      <c r="P111" s="263"/>
      <c r="Q111" s="263"/>
      <c r="R111" s="263"/>
    </row>
    <row r="112" spans="1:47" ht="15.75" customHeight="1">
      <c r="A112" s="297"/>
      <c r="B112" s="147"/>
      <c r="C112" s="297"/>
      <c r="D112" s="297"/>
      <c r="E112" s="344" t="s">
        <v>677</v>
      </c>
      <c r="F112" s="345"/>
      <c r="G112" s="345"/>
      <c r="H112" s="345"/>
      <c r="I112" s="297"/>
      <c r="J112" s="297"/>
      <c r="K112" s="119"/>
      <c r="L112" s="262"/>
      <c r="M112" s="263"/>
      <c r="N112" s="263"/>
      <c r="O112" s="263"/>
      <c r="P112" s="263"/>
      <c r="Q112" s="263"/>
      <c r="R112" s="263"/>
      <c r="S112" s="119"/>
      <c r="T112" s="119"/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</row>
    <row r="113" spans="1:65" s="119" customFormat="1" ht="16.5" customHeight="1">
      <c r="A113" s="297"/>
      <c r="B113" s="147"/>
      <c r="C113" s="297"/>
      <c r="D113" s="297"/>
      <c r="E113" s="297"/>
      <c r="F113" s="297"/>
      <c r="G113" s="297"/>
      <c r="H113" s="297"/>
      <c r="I113" s="297"/>
      <c r="J113" s="297"/>
      <c r="L113" s="262"/>
      <c r="M113" s="263"/>
      <c r="N113" s="263"/>
      <c r="O113" s="263"/>
      <c r="P113" s="263"/>
      <c r="Q113" s="263"/>
      <c r="R113" s="263"/>
      <c r="AF113" s="263"/>
      <c r="AG113" s="263"/>
      <c r="AH113" s="263"/>
      <c r="AI113" s="263"/>
      <c r="AJ113" s="263"/>
      <c r="AK113" s="263"/>
      <c r="AL113" s="263"/>
      <c r="AM113" s="263"/>
      <c r="AN113" s="263"/>
      <c r="AO113" s="263"/>
      <c r="AP113" s="263"/>
      <c r="AQ113" s="263"/>
      <c r="AR113" s="263"/>
      <c r="AS113" s="263"/>
      <c r="AT113" s="263"/>
      <c r="AU113" s="263"/>
      <c r="AV113" s="263"/>
      <c r="AW113" s="263"/>
      <c r="AX113" s="263"/>
      <c r="AY113" s="263"/>
      <c r="AZ113" s="263"/>
      <c r="BA113" s="263"/>
      <c r="BB113" s="263"/>
      <c r="BC113" s="263"/>
      <c r="BD113" s="263"/>
      <c r="BE113" s="263"/>
      <c r="BF113" s="263"/>
      <c r="BG113" s="263"/>
      <c r="BH113" s="263"/>
      <c r="BI113" s="263"/>
      <c r="BJ113" s="263"/>
      <c r="BK113" s="263"/>
      <c r="BL113" s="263"/>
      <c r="BM113" s="263"/>
    </row>
    <row r="114" spans="1:65" s="119" customFormat="1" ht="12" customHeight="1">
      <c r="A114" s="297"/>
      <c r="B114" s="147"/>
      <c r="C114" s="299" t="s">
        <v>18</v>
      </c>
      <c r="D114" s="297"/>
      <c r="E114" s="297"/>
      <c r="F114" s="152" t="s">
        <v>24</v>
      </c>
      <c r="G114" s="297"/>
      <c r="H114" s="297"/>
      <c r="I114" s="299" t="s">
        <v>20</v>
      </c>
      <c r="J114" s="153" t="s">
        <v>678</v>
      </c>
      <c r="L114" s="262"/>
      <c r="M114" s="263"/>
      <c r="N114" s="263"/>
      <c r="O114" s="263"/>
      <c r="P114" s="263"/>
      <c r="Q114" s="263"/>
      <c r="R114" s="263"/>
      <c r="AF114" s="263"/>
      <c r="AG114" s="263"/>
      <c r="AH114" s="263"/>
      <c r="AI114" s="263"/>
      <c r="AJ114" s="263"/>
      <c r="AK114" s="263"/>
      <c r="AL114" s="263"/>
      <c r="AM114" s="263"/>
      <c r="AN114" s="263"/>
      <c r="AO114" s="263"/>
      <c r="AP114" s="263"/>
      <c r="AQ114" s="263"/>
      <c r="AR114" s="263"/>
      <c r="AS114" s="263"/>
      <c r="AT114" s="263"/>
      <c r="AU114" s="263"/>
      <c r="AV114" s="263"/>
      <c r="AW114" s="263"/>
      <c r="AX114" s="263"/>
      <c r="AY114" s="263"/>
      <c r="AZ114" s="263"/>
      <c r="BA114" s="263"/>
      <c r="BB114" s="263"/>
      <c r="BC114" s="263"/>
      <c r="BD114" s="263"/>
      <c r="BE114" s="263"/>
      <c r="BF114" s="263"/>
      <c r="BG114" s="263"/>
      <c r="BH114" s="263"/>
      <c r="BI114" s="263"/>
      <c r="BJ114" s="263"/>
      <c r="BK114" s="263"/>
      <c r="BL114" s="263"/>
      <c r="BM114" s="263"/>
    </row>
    <row r="115" spans="1:65" s="119" customFormat="1" ht="16.5" customHeight="1">
      <c r="A115" s="297"/>
      <c r="B115" s="147"/>
      <c r="C115" s="297"/>
      <c r="D115" s="297"/>
      <c r="E115" s="297"/>
      <c r="F115" s="297"/>
      <c r="G115" s="297"/>
      <c r="H115" s="297"/>
      <c r="I115" s="297"/>
      <c r="J115" s="297"/>
      <c r="L115" s="262"/>
      <c r="M115" s="263"/>
      <c r="N115" s="263"/>
      <c r="O115" s="263"/>
      <c r="P115" s="263"/>
      <c r="Q115" s="263"/>
      <c r="R115" s="263"/>
      <c r="AF115" s="263"/>
      <c r="AG115" s="263"/>
      <c r="AH115" s="263"/>
      <c r="AI115" s="263"/>
      <c r="AJ115" s="263"/>
      <c r="AK115" s="263"/>
      <c r="AL115" s="263"/>
      <c r="AM115" s="263"/>
      <c r="AN115" s="263"/>
      <c r="AO115" s="263"/>
      <c r="AP115" s="263"/>
      <c r="AQ115" s="263"/>
      <c r="AR115" s="263"/>
      <c r="AS115" s="263"/>
      <c r="AT115" s="263"/>
      <c r="AU115" s="263"/>
      <c r="AV115" s="263"/>
      <c r="AW115" s="263"/>
      <c r="AX115" s="263"/>
      <c r="AY115" s="263"/>
      <c r="AZ115" s="263"/>
      <c r="BA115" s="263"/>
      <c r="BB115" s="263"/>
      <c r="BC115" s="263"/>
      <c r="BD115" s="263"/>
      <c r="BE115" s="263"/>
      <c r="BF115" s="263"/>
      <c r="BG115" s="263"/>
      <c r="BH115" s="263"/>
      <c r="BI115" s="263"/>
      <c r="BJ115" s="263"/>
      <c r="BK115" s="263"/>
      <c r="BL115" s="263"/>
      <c r="BM115" s="263"/>
    </row>
    <row r="116" spans="1:65" s="119" customFormat="1" ht="6.95" customHeight="1">
      <c r="A116" s="297"/>
      <c r="B116" s="147"/>
      <c r="C116" s="299" t="s">
        <v>22</v>
      </c>
      <c r="D116" s="297"/>
      <c r="E116" s="297"/>
      <c r="F116" s="152" t="s">
        <v>24</v>
      </c>
      <c r="G116" s="297"/>
      <c r="H116" s="297"/>
      <c r="I116" s="299" t="s">
        <v>27</v>
      </c>
      <c r="J116" s="154" t="s">
        <v>24</v>
      </c>
      <c r="L116" s="262"/>
      <c r="M116" s="263"/>
      <c r="N116" s="263"/>
      <c r="O116" s="263"/>
      <c r="P116" s="263"/>
      <c r="Q116" s="263"/>
      <c r="R116" s="263"/>
      <c r="AF116" s="263"/>
      <c r="AG116" s="263"/>
      <c r="AH116" s="263"/>
      <c r="AI116" s="263"/>
      <c r="AJ116" s="263"/>
      <c r="AK116" s="263"/>
      <c r="AL116" s="263"/>
      <c r="AM116" s="263"/>
      <c r="AN116" s="263"/>
      <c r="AO116" s="263"/>
      <c r="AP116" s="263"/>
      <c r="AQ116" s="263"/>
      <c r="AR116" s="263"/>
      <c r="AS116" s="263"/>
      <c r="AT116" s="263"/>
      <c r="AU116" s="263"/>
      <c r="AV116" s="263"/>
      <c r="AW116" s="263"/>
      <c r="AX116" s="263"/>
      <c r="AY116" s="263"/>
      <c r="AZ116" s="263"/>
      <c r="BA116" s="263"/>
      <c r="BB116" s="263"/>
      <c r="BC116" s="263"/>
      <c r="BD116" s="263"/>
      <c r="BE116" s="263"/>
      <c r="BF116" s="263"/>
      <c r="BG116" s="263"/>
      <c r="BH116" s="263"/>
      <c r="BI116" s="263"/>
      <c r="BJ116" s="263"/>
      <c r="BK116" s="263"/>
      <c r="BL116" s="263"/>
      <c r="BM116" s="263"/>
    </row>
    <row r="117" spans="1:65" s="119" customFormat="1" ht="12" customHeight="1">
      <c r="A117" s="297"/>
      <c r="B117" s="147"/>
      <c r="C117" s="299" t="s">
        <v>26</v>
      </c>
      <c r="D117" s="297"/>
      <c r="E117" s="297"/>
      <c r="F117" s="152" t="s">
        <v>24</v>
      </c>
      <c r="G117" s="297"/>
      <c r="H117" s="297"/>
      <c r="I117" s="299" t="s">
        <v>30</v>
      </c>
      <c r="J117" s="154" t="s">
        <v>24</v>
      </c>
      <c r="L117" s="262"/>
      <c r="M117" s="263"/>
      <c r="N117" s="263"/>
      <c r="O117" s="263"/>
      <c r="P117" s="263"/>
      <c r="Q117" s="263"/>
      <c r="R117" s="263"/>
      <c r="AF117" s="263"/>
      <c r="AG117" s="263"/>
      <c r="AH117" s="263"/>
      <c r="AI117" s="263"/>
      <c r="AJ117" s="263"/>
      <c r="AK117" s="263"/>
      <c r="AL117" s="263"/>
      <c r="AM117" s="263"/>
      <c r="AN117" s="263"/>
      <c r="AO117" s="263"/>
      <c r="AP117" s="263"/>
      <c r="AQ117" s="263"/>
      <c r="AR117" s="263"/>
      <c r="AS117" s="263"/>
      <c r="AT117" s="263"/>
      <c r="AU117" s="263"/>
      <c r="AV117" s="263"/>
      <c r="AW117" s="263"/>
      <c r="AX117" s="263"/>
      <c r="AY117" s="263"/>
      <c r="AZ117" s="263"/>
      <c r="BA117" s="263"/>
      <c r="BB117" s="263"/>
      <c r="BC117" s="263"/>
      <c r="BD117" s="263"/>
      <c r="BE117" s="263"/>
      <c r="BF117" s="263"/>
      <c r="BG117" s="263"/>
      <c r="BH117" s="263"/>
      <c r="BI117" s="263"/>
      <c r="BJ117" s="263"/>
      <c r="BK117" s="263"/>
      <c r="BL117" s="263"/>
      <c r="BM117" s="263"/>
    </row>
    <row r="118" spans="1:65" s="119" customFormat="1" ht="6.95" customHeight="1">
      <c r="A118" s="297"/>
      <c r="B118" s="147"/>
      <c r="C118" s="297"/>
      <c r="D118" s="297"/>
      <c r="E118" s="297"/>
      <c r="F118" s="297"/>
      <c r="G118" s="297"/>
      <c r="H118" s="297"/>
      <c r="I118" s="297"/>
      <c r="J118" s="297"/>
      <c r="L118" s="262"/>
      <c r="M118" s="263"/>
      <c r="N118" s="263"/>
      <c r="O118" s="263"/>
      <c r="P118" s="263"/>
      <c r="Q118" s="263"/>
      <c r="R118" s="263"/>
      <c r="AF118" s="263"/>
      <c r="AG118" s="263"/>
      <c r="AH118" s="263"/>
      <c r="AI118" s="263"/>
      <c r="AJ118" s="263"/>
      <c r="AK118" s="263"/>
      <c r="AL118" s="263"/>
      <c r="AM118" s="263"/>
      <c r="AN118" s="263"/>
      <c r="AO118" s="263"/>
      <c r="AP118" s="263"/>
      <c r="AQ118" s="263"/>
      <c r="AR118" s="263"/>
      <c r="AS118" s="263"/>
      <c r="AT118" s="263"/>
      <c r="AU118" s="263"/>
      <c r="AV118" s="263"/>
      <c r="AW118" s="263"/>
      <c r="AX118" s="263"/>
      <c r="AY118" s="263"/>
      <c r="AZ118" s="263"/>
      <c r="BA118" s="263"/>
      <c r="BB118" s="263"/>
      <c r="BC118" s="263"/>
      <c r="BD118" s="263"/>
      <c r="BE118" s="263"/>
      <c r="BF118" s="263"/>
      <c r="BG118" s="263"/>
      <c r="BH118" s="263"/>
      <c r="BI118" s="263"/>
      <c r="BJ118" s="263"/>
      <c r="BK118" s="263"/>
      <c r="BL118" s="263"/>
      <c r="BM118" s="263"/>
    </row>
    <row r="119" spans="1:65" s="119" customFormat="1" ht="27.95" customHeight="1">
      <c r="A119" s="381"/>
      <c r="B119" s="177"/>
      <c r="C119" s="178" t="s">
        <v>108</v>
      </c>
      <c r="D119" s="179" t="s">
        <v>58</v>
      </c>
      <c r="E119" s="179" t="s">
        <v>54</v>
      </c>
      <c r="F119" s="179" t="s">
        <v>55</v>
      </c>
      <c r="G119" s="179" t="s">
        <v>109</v>
      </c>
      <c r="H119" s="179" t="s">
        <v>110</v>
      </c>
      <c r="I119" s="179" t="s">
        <v>111</v>
      </c>
      <c r="J119" s="180" t="s">
        <v>100</v>
      </c>
      <c r="K119" s="267" t="s">
        <v>112</v>
      </c>
      <c r="L119" s="268"/>
      <c r="M119" s="269" t="s">
        <v>1</v>
      </c>
      <c r="N119" s="270" t="s">
        <v>37</v>
      </c>
      <c r="O119" s="270" t="s">
        <v>113</v>
      </c>
      <c r="P119" s="270" t="s">
        <v>114</v>
      </c>
      <c r="Q119" s="270" t="s">
        <v>115</v>
      </c>
      <c r="R119" s="270" t="s">
        <v>116</v>
      </c>
      <c r="S119" s="270" t="s">
        <v>117</v>
      </c>
      <c r="T119" s="271" t="s">
        <v>118</v>
      </c>
      <c r="U119" s="185"/>
      <c r="V119" s="185"/>
      <c r="W119" s="185"/>
      <c r="X119" s="185"/>
      <c r="Y119" s="185"/>
      <c r="Z119" s="185"/>
      <c r="AA119" s="185"/>
      <c r="AB119" s="185"/>
      <c r="AC119" s="185"/>
      <c r="AD119" s="185"/>
      <c r="AE119" s="185"/>
      <c r="AF119" s="272"/>
      <c r="AG119" s="272"/>
      <c r="AH119" s="272"/>
      <c r="AI119" s="272"/>
      <c r="AJ119" s="272"/>
      <c r="AK119" s="272"/>
      <c r="AL119" s="272"/>
      <c r="AM119" s="272"/>
      <c r="AN119" s="272"/>
      <c r="AO119" s="272"/>
      <c r="AP119" s="272"/>
      <c r="AQ119" s="272"/>
      <c r="AR119" s="272"/>
      <c r="AS119" s="272"/>
      <c r="AT119" s="272"/>
      <c r="AU119" s="272"/>
      <c r="AV119" s="272"/>
      <c r="AW119" s="272"/>
      <c r="AX119" s="272"/>
      <c r="AY119" s="272"/>
      <c r="AZ119" s="272"/>
      <c r="BA119" s="272"/>
      <c r="BB119" s="272"/>
      <c r="BC119" s="272"/>
      <c r="BD119" s="272"/>
      <c r="BE119" s="272"/>
      <c r="BF119" s="272"/>
      <c r="BG119" s="272"/>
      <c r="BH119" s="272"/>
      <c r="BI119" s="272"/>
      <c r="BJ119" s="272"/>
      <c r="BK119" s="272"/>
      <c r="BL119" s="272"/>
      <c r="BM119" s="272"/>
    </row>
    <row r="120" spans="1:65" s="119" customFormat="1" ht="15.2" customHeight="1">
      <c r="A120" s="297"/>
      <c r="B120" s="147"/>
      <c r="C120" s="186" t="s">
        <v>119</v>
      </c>
      <c r="D120" s="297"/>
      <c r="E120" s="297"/>
      <c r="F120" s="297"/>
      <c r="G120" s="297"/>
      <c r="H120" s="297"/>
      <c r="I120" s="297"/>
      <c r="J120" s="187">
        <f>J121</f>
        <v>0</v>
      </c>
      <c r="L120" s="98"/>
      <c r="M120" s="273"/>
      <c r="N120" s="274"/>
      <c r="O120" s="124"/>
      <c r="P120" s="275">
        <v>108.76264000000002</v>
      </c>
      <c r="Q120" s="124"/>
      <c r="R120" s="275">
        <v>1.3729500000000001</v>
      </c>
      <c r="S120" s="124"/>
      <c r="T120" s="276">
        <v>0</v>
      </c>
      <c r="AF120" s="263"/>
      <c r="AG120" s="263"/>
      <c r="AH120" s="263"/>
      <c r="AI120" s="263"/>
      <c r="AJ120" s="263"/>
      <c r="AK120" s="263"/>
      <c r="AL120" s="263"/>
      <c r="AM120" s="263"/>
      <c r="AN120" s="263"/>
      <c r="AO120" s="263"/>
      <c r="AP120" s="263"/>
      <c r="AQ120" s="263"/>
      <c r="AR120" s="263"/>
      <c r="AS120" s="263"/>
      <c r="AT120" s="112" t="s">
        <v>72</v>
      </c>
      <c r="AU120" s="112" t="s">
        <v>102</v>
      </c>
      <c r="AV120" s="263"/>
      <c r="AW120" s="263"/>
      <c r="AX120" s="263"/>
      <c r="AY120" s="263"/>
      <c r="AZ120" s="263"/>
      <c r="BA120" s="263"/>
      <c r="BB120" s="263"/>
      <c r="BC120" s="263"/>
      <c r="BD120" s="263"/>
      <c r="BE120" s="263"/>
      <c r="BF120" s="263"/>
      <c r="BG120" s="263"/>
      <c r="BH120" s="263"/>
      <c r="BI120" s="263"/>
      <c r="BJ120" s="263"/>
      <c r="BK120" s="192">
        <v>103752</v>
      </c>
      <c r="BL120" s="263"/>
      <c r="BM120" s="263"/>
    </row>
    <row r="121" spans="1:65" s="119" customFormat="1" ht="24" customHeight="1">
      <c r="A121" s="194"/>
      <c r="B121" s="193"/>
      <c r="C121" s="194"/>
      <c r="D121" s="195" t="s">
        <v>72</v>
      </c>
      <c r="E121" s="196" t="s">
        <v>120</v>
      </c>
      <c r="F121" s="196" t="s">
        <v>121</v>
      </c>
      <c r="G121" s="194"/>
      <c r="H121" s="194"/>
      <c r="I121" s="194"/>
      <c r="J121" s="197">
        <f>J122+J132+J137</f>
        <v>0</v>
      </c>
      <c r="K121" s="203"/>
      <c r="L121" s="198"/>
      <c r="M121" s="277"/>
      <c r="N121" s="278"/>
      <c r="O121" s="278"/>
      <c r="P121" s="279">
        <v>108.76264000000002</v>
      </c>
      <c r="Q121" s="278"/>
      <c r="R121" s="279">
        <v>1.3729500000000001</v>
      </c>
      <c r="S121" s="278"/>
      <c r="T121" s="280">
        <v>0</v>
      </c>
      <c r="U121" s="203"/>
      <c r="V121" s="203"/>
      <c r="W121" s="203"/>
      <c r="X121" s="203"/>
      <c r="Y121" s="203"/>
      <c r="Z121" s="203"/>
      <c r="AA121" s="203"/>
      <c r="AB121" s="203"/>
      <c r="AC121" s="203"/>
      <c r="AD121" s="203"/>
      <c r="AE121" s="203"/>
      <c r="AF121" s="203"/>
      <c r="AG121" s="203"/>
      <c r="AH121" s="203"/>
      <c r="AI121" s="203"/>
      <c r="AJ121" s="203"/>
      <c r="AK121" s="203"/>
      <c r="AL121" s="203"/>
      <c r="AM121" s="203"/>
      <c r="AN121" s="203"/>
      <c r="AO121" s="203"/>
      <c r="AP121" s="203"/>
      <c r="AQ121" s="203"/>
      <c r="AR121" s="204" t="s">
        <v>78</v>
      </c>
      <c r="AS121" s="203"/>
      <c r="AT121" s="205" t="s">
        <v>72</v>
      </c>
      <c r="AU121" s="205" t="s">
        <v>73</v>
      </c>
      <c r="AV121" s="203"/>
      <c r="AW121" s="203"/>
      <c r="AX121" s="203"/>
      <c r="AY121" s="204" t="s">
        <v>122</v>
      </c>
      <c r="AZ121" s="203"/>
      <c r="BA121" s="203"/>
      <c r="BB121" s="203"/>
      <c r="BC121" s="203"/>
      <c r="BD121" s="203"/>
      <c r="BE121" s="203"/>
      <c r="BF121" s="203"/>
      <c r="BG121" s="203"/>
      <c r="BH121" s="203"/>
      <c r="BI121" s="203"/>
      <c r="BJ121" s="203"/>
      <c r="BK121" s="206">
        <v>103752</v>
      </c>
      <c r="BL121" s="203"/>
      <c r="BM121" s="203"/>
    </row>
    <row r="122" spans="1:65" s="185" customFormat="1" ht="29.25" customHeight="1">
      <c r="A122" s="194"/>
      <c r="B122" s="193"/>
      <c r="C122" s="194"/>
      <c r="D122" s="195" t="s">
        <v>72</v>
      </c>
      <c r="E122" s="207" t="s">
        <v>78</v>
      </c>
      <c r="F122" s="207" t="s">
        <v>123</v>
      </c>
      <c r="G122" s="194"/>
      <c r="H122" s="194"/>
      <c r="I122" s="194"/>
      <c r="J122" s="208">
        <f>SUM(J123:J131)</f>
        <v>0</v>
      </c>
      <c r="K122" s="203"/>
      <c r="L122" s="198"/>
      <c r="M122" s="277"/>
      <c r="N122" s="278"/>
      <c r="O122" s="278"/>
      <c r="P122" s="279">
        <v>74.335040000000006</v>
      </c>
      <c r="Q122" s="278"/>
      <c r="R122" s="279">
        <v>0</v>
      </c>
      <c r="S122" s="278"/>
      <c r="T122" s="280">
        <v>0</v>
      </c>
      <c r="U122" s="203"/>
      <c r="V122" s="203"/>
      <c r="W122" s="281"/>
      <c r="X122" s="203"/>
      <c r="Y122" s="203"/>
      <c r="Z122" s="203"/>
      <c r="AA122" s="203"/>
      <c r="AB122" s="203"/>
      <c r="AC122" s="203"/>
      <c r="AD122" s="203"/>
      <c r="AE122" s="203"/>
      <c r="AF122" s="203"/>
      <c r="AG122" s="203"/>
      <c r="AH122" s="203"/>
      <c r="AI122" s="203"/>
      <c r="AJ122" s="203"/>
      <c r="AK122" s="203"/>
      <c r="AL122" s="203"/>
      <c r="AM122" s="203"/>
      <c r="AN122" s="203"/>
      <c r="AO122" s="203"/>
      <c r="AP122" s="203"/>
      <c r="AQ122" s="203"/>
      <c r="AR122" s="204" t="s">
        <v>78</v>
      </c>
      <c r="AS122" s="203"/>
      <c r="AT122" s="205" t="s">
        <v>72</v>
      </c>
      <c r="AU122" s="205" t="s">
        <v>78</v>
      </c>
      <c r="AV122" s="203"/>
      <c r="AW122" s="203"/>
      <c r="AX122" s="203"/>
      <c r="AY122" s="204" t="s">
        <v>122</v>
      </c>
      <c r="AZ122" s="203"/>
      <c r="BA122" s="203"/>
      <c r="BB122" s="203"/>
      <c r="BC122" s="203"/>
      <c r="BD122" s="203"/>
      <c r="BE122" s="203"/>
      <c r="BF122" s="203"/>
      <c r="BG122" s="203"/>
      <c r="BH122" s="203"/>
      <c r="BI122" s="203"/>
      <c r="BJ122" s="203"/>
      <c r="BK122" s="206">
        <v>28739</v>
      </c>
      <c r="BL122" s="203"/>
      <c r="BM122" s="203"/>
    </row>
    <row r="123" spans="1:65" s="119" customFormat="1" ht="22.9" customHeight="1">
      <c r="A123" s="297"/>
      <c r="B123" s="147"/>
      <c r="C123" s="102" t="s">
        <v>78</v>
      </c>
      <c r="D123" s="102" t="s">
        <v>124</v>
      </c>
      <c r="E123" s="103" t="s">
        <v>392</v>
      </c>
      <c r="F123" s="104" t="s">
        <v>393</v>
      </c>
      <c r="G123" s="105" t="s">
        <v>187</v>
      </c>
      <c r="H123" s="107">
        <v>37.44</v>
      </c>
      <c r="I123" s="282"/>
      <c r="J123" s="107">
        <f>H123*I123</f>
        <v>0</v>
      </c>
      <c r="K123" s="283"/>
      <c r="L123" s="98"/>
      <c r="M123" s="284" t="s">
        <v>1</v>
      </c>
      <c r="N123" s="285" t="s">
        <v>38</v>
      </c>
      <c r="O123" s="286">
        <v>0.82499999999999996</v>
      </c>
      <c r="P123" s="286">
        <v>30.887999999999998</v>
      </c>
      <c r="Q123" s="286">
        <v>0</v>
      </c>
      <c r="R123" s="286">
        <v>0</v>
      </c>
      <c r="S123" s="286">
        <v>0</v>
      </c>
      <c r="T123" s="287">
        <v>0</v>
      </c>
      <c r="W123" s="282"/>
      <c r="AF123" s="263"/>
      <c r="AG123" s="263"/>
      <c r="AH123" s="263"/>
      <c r="AI123" s="263"/>
      <c r="AJ123" s="263"/>
      <c r="AK123" s="263"/>
      <c r="AL123" s="263"/>
      <c r="AM123" s="263"/>
      <c r="AN123" s="263"/>
      <c r="AO123" s="263"/>
      <c r="AP123" s="263"/>
      <c r="AQ123" s="263"/>
      <c r="AR123" s="213" t="s">
        <v>129</v>
      </c>
      <c r="AS123" s="263"/>
      <c r="AT123" s="213" t="s">
        <v>124</v>
      </c>
      <c r="AU123" s="213" t="s">
        <v>80</v>
      </c>
      <c r="AV123" s="263"/>
      <c r="AW123" s="263"/>
      <c r="AX123" s="263"/>
      <c r="AY123" s="112" t="s">
        <v>122</v>
      </c>
      <c r="AZ123" s="263"/>
      <c r="BA123" s="263"/>
      <c r="BB123" s="263"/>
      <c r="BC123" s="263"/>
      <c r="BD123" s="263"/>
      <c r="BE123" s="214">
        <v>10071</v>
      </c>
      <c r="BF123" s="214">
        <v>0</v>
      </c>
      <c r="BG123" s="214">
        <v>0</v>
      </c>
      <c r="BH123" s="214">
        <v>0</v>
      </c>
      <c r="BI123" s="214">
        <v>0</v>
      </c>
      <c r="BJ123" s="112" t="s">
        <v>78</v>
      </c>
      <c r="BK123" s="214">
        <v>10071</v>
      </c>
      <c r="BL123" s="112" t="s">
        <v>129</v>
      </c>
      <c r="BM123" s="213" t="s">
        <v>679</v>
      </c>
    </row>
    <row r="124" spans="1:65" s="203" customFormat="1" ht="25.9" customHeight="1">
      <c r="A124" s="297"/>
      <c r="B124" s="147"/>
      <c r="C124" s="102" t="s">
        <v>80</v>
      </c>
      <c r="D124" s="102" t="s">
        <v>124</v>
      </c>
      <c r="E124" s="103" t="s">
        <v>289</v>
      </c>
      <c r="F124" s="104" t="s">
        <v>290</v>
      </c>
      <c r="G124" s="105" t="s">
        <v>187</v>
      </c>
      <c r="H124" s="107">
        <v>37.44</v>
      </c>
      <c r="I124" s="282"/>
      <c r="J124" s="107">
        <f t="shared" ref="J124:J131" si="0">H124*I124</f>
        <v>0</v>
      </c>
      <c r="K124" s="283"/>
      <c r="L124" s="98"/>
      <c r="M124" s="284" t="s">
        <v>1</v>
      </c>
      <c r="N124" s="285" t="s">
        <v>38</v>
      </c>
      <c r="O124" s="286">
        <v>0.1</v>
      </c>
      <c r="P124" s="286">
        <v>3.7439999999999998</v>
      </c>
      <c r="Q124" s="286">
        <v>0</v>
      </c>
      <c r="R124" s="286">
        <v>0</v>
      </c>
      <c r="S124" s="286">
        <v>0</v>
      </c>
      <c r="T124" s="287">
        <v>0</v>
      </c>
      <c r="U124" s="119"/>
      <c r="V124" s="119"/>
      <c r="W124" s="282"/>
      <c r="X124" s="119"/>
      <c r="Y124" s="119"/>
      <c r="Z124" s="119"/>
      <c r="AA124" s="119"/>
      <c r="AB124" s="119"/>
      <c r="AC124" s="119"/>
      <c r="AD124" s="119"/>
      <c r="AE124" s="119"/>
      <c r="AF124" s="263"/>
      <c r="AG124" s="263"/>
      <c r="AH124" s="263"/>
      <c r="AI124" s="263"/>
      <c r="AJ124" s="263"/>
      <c r="AK124" s="263"/>
      <c r="AL124" s="263"/>
      <c r="AM124" s="263"/>
      <c r="AN124" s="263"/>
      <c r="AO124" s="263"/>
      <c r="AP124" s="263"/>
      <c r="AQ124" s="263"/>
      <c r="AR124" s="213" t="s">
        <v>129</v>
      </c>
      <c r="AS124" s="263"/>
      <c r="AT124" s="213" t="s">
        <v>124</v>
      </c>
      <c r="AU124" s="213" t="s">
        <v>80</v>
      </c>
      <c r="AV124" s="263"/>
      <c r="AW124" s="263"/>
      <c r="AX124" s="263"/>
      <c r="AY124" s="112" t="s">
        <v>122</v>
      </c>
      <c r="AZ124" s="263"/>
      <c r="BA124" s="263"/>
      <c r="BB124" s="263"/>
      <c r="BC124" s="263"/>
      <c r="BD124" s="263"/>
      <c r="BE124" s="214">
        <v>1030</v>
      </c>
      <c r="BF124" s="214">
        <v>0</v>
      </c>
      <c r="BG124" s="214">
        <v>0</v>
      </c>
      <c r="BH124" s="214">
        <v>0</v>
      </c>
      <c r="BI124" s="214">
        <v>0</v>
      </c>
      <c r="BJ124" s="112" t="s">
        <v>78</v>
      </c>
      <c r="BK124" s="214">
        <v>1030</v>
      </c>
      <c r="BL124" s="112" t="s">
        <v>129</v>
      </c>
      <c r="BM124" s="213" t="s">
        <v>680</v>
      </c>
    </row>
    <row r="125" spans="1:65" s="203" customFormat="1" ht="22.9" customHeight="1">
      <c r="A125" s="297"/>
      <c r="B125" s="147"/>
      <c r="C125" s="102" t="s">
        <v>138</v>
      </c>
      <c r="D125" s="102" t="s">
        <v>124</v>
      </c>
      <c r="E125" s="103" t="s">
        <v>681</v>
      </c>
      <c r="F125" s="104" t="s">
        <v>682</v>
      </c>
      <c r="G125" s="105" t="s">
        <v>187</v>
      </c>
      <c r="H125" s="107">
        <v>37.44</v>
      </c>
      <c r="I125" s="282"/>
      <c r="J125" s="107">
        <f t="shared" si="0"/>
        <v>0</v>
      </c>
      <c r="K125" s="283"/>
      <c r="L125" s="98"/>
      <c r="M125" s="284" t="s">
        <v>1</v>
      </c>
      <c r="N125" s="285" t="s">
        <v>38</v>
      </c>
      <c r="O125" s="286">
        <v>0.34499999999999997</v>
      </c>
      <c r="P125" s="286">
        <v>12.916799999999999</v>
      </c>
      <c r="Q125" s="286">
        <v>0</v>
      </c>
      <c r="R125" s="286">
        <v>0</v>
      </c>
      <c r="S125" s="286">
        <v>0</v>
      </c>
      <c r="T125" s="287">
        <v>0</v>
      </c>
      <c r="U125" s="119"/>
      <c r="V125" s="119"/>
      <c r="W125" s="282"/>
      <c r="X125" s="119"/>
      <c r="Y125" s="119"/>
      <c r="Z125" s="119"/>
      <c r="AA125" s="119"/>
      <c r="AB125" s="119"/>
      <c r="AC125" s="119"/>
      <c r="AD125" s="119"/>
      <c r="AE125" s="119"/>
      <c r="AF125" s="263"/>
      <c r="AG125" s="263"/>
      <c r="AH125" s="263"/>
      <c r="AI125" s="263"/>
      <c r="AJ125" s="263"/>
      <c r="AK125" s="263"/>
      <c r="AL125" s="263"/>
      <c r="AM125" s="263"/>
      <c r="AN125" s="263"/>
      <c r="AO125" s="263"/>
      <c r="AP125" s="263"/>
      <c r="AQ125" s="263"/>
      <c r="AR125" s="213" t="s">
        <v>129</v>
      </c>
      <c r="AS125" s="263"/>
      <c r="AT125" s="213" t="s">
        <v>124</v>
      </c>
      <c r="AU125" s="213" t="s">
        <v>80</v>
      </c>
      <c r="AV125" s="263"/>
      <c r="AW125" s="263"/>
      <c r="AX125" s="263"/>
      <c r="AY125" s="112" t="s">
        <v>122</v>
      </c>
      <c r="AZ125" s="263"/>
      <c r="BA125" s="263"/>
      <c r="BB125" s="263"/>
      <c r="BC125" s="263"/>
      <c r="BD125" s="263"/>
      <c r="BE125" s="214">
        <v>3321</v>
      </c>
      <c r="BF125" s="214">
        <v>0</v>
      </c>
      <c r="BG125" s="214">
        <v>0</v>
      </c>
      <c r="BH125" s="214">
        <v>0</v>
      </c>
      <c r="BI125" s="214">
        <v>0</v>
      </c>
      <c r="BJ125" s="112" t="s">
        <v>78</v>
      </c>
      <c r="BK125" s="214">
        <v>3321</v>
      </c>
      <c r="BL125" s="112" t="s">
        <v>129</v>
      </c>
      <c r="BM125" s="213" t="s">
        <v>683</v>
      </c>
    </row>
    <row r="126" spans="1:65" s="119" customFormat="1" ht="24" customHeight="1">
      <c r="A126" s="297"/>
      <c r="B126" s="147"/>
      <c r="C126" s="102" t="s">
        <v>129</v>
      </c>
      <c r="D126" s="102" t="s">
        <v>124</v>
      </c>
      <c r="E126" s="103" t="s">
        <v>673</v>
      </c>
      <c r="F126" s="104" t="s">
        <v>674</v>
      </c>
      <c r="G126" s="105" t="s">
        <v>187</v>
      </c>
      <c r="H126" s="107">
        <v>8.32</v>
      </c>
      <c r="I126" s="282"/>
      <c r="J126" s="107">
        <f t="shared" si="0"/>
        <v>0</v>
      </c>
      <c r="K126" s="283"/>
      <c r="L126" s="98"/>
      <c r="M126" s="284" t="s">
        <v>1</v>
      </c>
      <c r="N126" s="285" t="s">
        <v>38</v>
      </c>
      <c r="O126" s="286">
        <v>8.3000000000000004E-2</v>
      </c>
      <c r="P126" s="286">
        <v>0.69056000000000006</v>
      </c>
      <c r="Q126" s="286">
        <v>0</v>
      </c>
      <c r="R126" s="286">
        <v>0</v>
      </c>
      <c r="S126" s="286">
        <v>0</v>
      </c>
      <c r="T126" s="287">
        <v>0</v>
      </c>
      <c r="W126" s="282"/>
      <c r="AF126" s="263"/>
      <c r="AG126" s="263"/>
      <c r="AH126" s="263"/>
      <c r="AI126" s="263"/>
      <c r="AJ126" s="263"/>
      <c r="AK126" s="263"/>
      <c r="AL126" s="263"/>
      <c r="AM126" s="263"/>
      <c r="AN126" s="263"/>
      <c r="AO126" s="263"/>
      <c r="AP126" s="263"/>
      <c r="AQ126" s="263"/>
      <c r="AR126" s="213" t="s">
        <v>129</v>
      </c>
      <c r="AS126" s="263"/>
      <c r="AT126" s="213" t="s">
        <v>124</v>
      </c>
      <c r="AU126" s="213" t="s">
        <v>80</v>
      </c>
      <c r="AV126" s="263"/>
      <c r="AW126" s="263"/>
      <c r="AX126" s="263"/>
      <c r="AY126" s="112" t="s">
        <v>122</v>
      </c>
      <c r="AZ126" s="263"/>
      <c r="BA126" s="263"/>
      <c r="BB126" s="263"/>
      <c r="BC126" s="263"/>
      <c r="BD126" s="263"/>
      <c r="BE126" s="214">
        <v>1340</v>
      </c>
      <c r="BF126" s="214">
        <v>0</v>
      </c>
      <c r="BG126" s="214">
        <v>0</v>
      </c>
      <c r="BH126" s="214">
        <v>0</v>
      </c>
      <c r="BI126" s="214">
        <v>0</v>
      </c>
      <c r="BJ126" s="112" t="s">
        <v>78</v>
      </c>
      <c r="BK126" s="214">
        <v>1340</v>
      </c>
      <c r="BL126" s="112" t="s">
        <v>129</v>
      </c>
      <c r="BM126" s="213" t="s">
        <v>684</v>
      </c>
    </row>
    <row r="127" spans="1:65" s="223" customFormat="1" ht="12">
      <c r="A127" s="297"/>
      <c r="B127" s="147"/>
      <c r="C127" s="102" t="s">
        <v>146</v>
      </c>
      <c r="D127" s="102" t="s">
        <v>124</v>
      </c>
      <c r="E127" s="103" t="s">
        <v>314</v>
      </c>
      <c r="F127" s="104" t="s">
        <v>315</v>
      </c>
      <c r="G127" s="105" t="s">
        <v>187</v>
      </c>
      <c r="H127" s="107">
        <v>8.32</v>
      </c>
      <c r="I127" s="282"/>
      <c r="J127" s="107">
        <f t="shared" si="0"/>
        <v>0</v>
      </c>
      <c r="K127" s="283"/>
      <c r="L127" s="98"/>
      <c r="M127" s="284" t="s">
        <v>1</v>
      </c>
      <c r="N127" s="285" t="s">
        <v>38</v>
      </c>
      <c r="O127" s="286">
        <v>8.9999999999999993E-3</v>
      </c>
      <c r="P127" s="286">
        <v>7.4880000000000002E-2</v>
      </c>
      <c r="Q127" s="286">
        <v>0</v>
      </c>
      <c r="R127" s="286">
        <v>0</v>
      </c>
      <c r="S127" s="286">
        <v>0</v>
      </c>
      <c r="T127" s="287">
        <v>0</v>
      </c>
      <c r="U127" s="119"/>
      <c r="V127" s="119"/>
      <c r="W127" s="282"/>
      <c r="X127" s="119"/>
      <c r="Y127" s="119"/>
      <c r="Z127" s="119"/>
      <c r="AA127" s="119"/>
      <c r="AB127" s="119"/>
      <c r="AC127" s="119"/>
      <c r="AD127" s="119"/>
      <c r="AE127" s="119"/>
      <c r="AF127" s="263"/>
      <c r="AG127" s="263"/>
      <c r="AH127" s="263"/>
      <c r="AI127" s="263"/>
      <c r="AJ127" s="263"/>
      <c r="AK127" s="263"/>
      <c r="AL127" s="263"/>
      <c r="AM127" s="263"/>
      <c r="AN127" s="263"/>
      <c r="AO127" s="263"/>
      <c r="AP127" s="263"/>
      <c r="AQ127" s="263"/>
      <c r="AR127" s="213" t="s">
        <v>129</v>
      </c>
      <c r="AS127" s="263"/>
      <c r="AT127" s="213" t="s">
        <v>124</v>
      </c>
      <c r="AU127" s="213" t="s">
        <v>80</v>
      </c>
      <c r="AV127" s="263"/>
      <c r="AW127" s="263"/>
      <c r="AX127" s="263"/>
      <c r="AY127" s="112" t="s">
        <v>122</v>
      </c>
      <c r="AZ127" s="263"/>
      <c r="BA127" s="263"/>
      <c r="BB127" s="263"/>
      <c r="BC127" s="263"/>
      <c r="BD127" s="263"/>
      <c r="BE127" s="214">
        <v>143</v>
      </c>
      <c r="BF127" s="214">
        <v>0</v>
      </c>
      <c r="BG127" s="214">
        <v>0</v>
      </c>
      <c r="BH127" s="214">
        <v>0</v>
      </c>
      <c r="BI127" s="214">
        <v>0</v>
      </c>
      <c r="BJ127" s="112" t="s">
        <v>78</v>
      </c>
      <c r="BK127" s="214">
        <v>143</v>
      </c>
      <c r="BL127" s="112" t="s">
        <v>129</v>
      </c>
      <c r="BM127" s="213" t="s">
        <v>685</v>
      </c>
    </row>
    <row r="128" spans="1:65" s="233" customFormat="1" ht="45" customHeight="1">
      <c r="A128" s="297"/>
      <c r="B128" s="147"/>
      <c r="C128" s="102" t="s">
        <v>148</v>
      </c>
      <c r="D128" s="102" t="s">
        <v>124</v>
      </c>
      <c r="E128" s="103" t="s">
        <v>318</v>
      </c>
      <c r="F128" s="104" t="s">
        <v>714</v>
      </c>
      <c r="G128" s="105" t="s">
        <v>217</v>
      </c>
      <c r="H128" s="107">
        <v>15.81</v>
      </c>
      <c r="I128" s="282"/>
      <c r="J128" s="107">
        <f t="shared" si="0"/>
        <v>0</v>
      </c>
      <c r="K128" s="283"/>
      <c r="L128" s="98"/>
      <c r="M128" s="284" t="s">
        <v>1</v>
      </c>
      <c r="N128" s="285" t="s">
        <v>38</v>
      </c>
      <c r="O128" s="286">
        <v>0</v>
      </c>
      <c r="P128" s="286">
        <v>0</v>
      </c>
      <c r="Q128" s="286">
        <v>0</v>
      </c>
      <c r="R128" s="286">
        <v>0</v>
      </c>
      <c r="S128" s="286">
        <v>0</v>
      </c>
      <c r="T128" s="287">
        <v>0</v>
      </c>
      <c r="U128" s="119"/>
      <c r="V128" s="119"/>
      <c r="W128" s="282"/>
      <c r="X128" s="119"/>
      <c r="Y128" s="119"/>
      <c r="Z128" s="119"/>
      <c r="AA128" s="119"/>
      <c r="AB128" s="119"/>
      <c r="AC128" s="119"/>
      <c r="AD128" s="119"/>
      <c r="AE128" s="119"/>
      <c r="AF128" s="263"/>
      <c r="AG128" s="263"/>
      <c r="AH128" s="263"/>
      <c r="AI128" s="263"/>
      <c r="AJ128" s="263"/>
      <c r="AK128" s="263"/>
      <c r="AL128" s="263"/>
      <c r="AM128" s="263"/>
      <c r="AN128" s="263"/>
      <c r="AO128" s="263"/>
      <c r="AP128" s="263"/>
      <c r="AQ128" s="263"/>
      <c r="AR128" s="213" t="s">
        <v>129</v>
      </c>
      <c r="AS128" s="263"/>
      <c r="AT128" s="213" t="s">
        <v>124</v>
      </c>
      <c r="AU128" s="213" t="s">
        <v>80</v>
      </c>
      <c r="AV128" s="263"/>
      <c r="AW128" s="263"/>
      <c r="AX128" s="263"/>
      <c r="AY128" s="112" t="s">
        <v>122</v>
      </c>
      <c r="AZ128" s="263"/>
      <c r="BA128" s="263"/>
      <c r="BB128" s="263"/>
      <c r="BC128" s="263"/>
      <c r="BD128" s="263"/>
      <c r="BE128" s="214">
        <v>2213</v>
      </c>
      <c r="BF128" s="214">
        <v>0</v>
      </c>
      <c r="BG128" s="214">
        <v>0</v>
      </c>
      <c r="BH128" s="214">
        <v>0</v>
      </c>
      <c r="BI128" s="214">
        <v>0</v>
      </c>
      <c r="BJ128" s="112" t="s">
        <v>78</v>
      </c>
      <c r="BK128" s="214">
        <v>2213</v>
      </c>
      <c r="BL128" s="112" t="s">
        <v>129</v>
      </c>
      <c r="BM128" s="213" t="s">
        <v>686</v>
      </c>
    </row>
    <row r="129" spans="1:65" s="243" customFormat="1" ht="24">
      <c r="A129" s="297"/>
      <c r="B129" s="147"/>
      <c r="C129" s="102" t="s">
        <v>154</v>
      </c>
      <c r="D129" s="102" t="s">
        <v>124</v>
      </c>
      <c r="E129" s="103" t="s">
        <v>687</v>
      </c>
      <c r="F129" s="104" t="s">
        <v>688</v>
      </c>
      <c r="G129" s="105" t="s">
        <v>187</v>
      </c>
      <c r="H129" s="107">
        <v>29.12</v>
      </c>
      <c r="I129" s="282"/>
      <c r="J129" s="107">
        <f t="shared" si="0"/>
        <v>0</v>
      </c>
      <c r="K129" s="283"/>
      <c r="L129" s="98"/>
      <c r="M129" s="284" t="s">
        <v>1</v>
      </c>
      <c r="N129" s="285" t="s">
        <v>38</v>
      </c>
      <c r="O129" s="286">
        <v>0.46500000000000002</v>
      </c>
      <c r="P129" s="286">
        <v>13.540800000000001</v>
      </c>
      <c r="Q129" s="286">
        <v>0</v>
      </c>
      <c r="R129" s="286">
        <v>0</v>
      </c>
      <c r="S129" s="286">
        <v>0</v>
      </c>
      <c r="T129" s="287">
        <v>0</v>
      </c>
      <c r="U129" s="119"/>
      <c r="V129" s="119"/>
      <c r="W129" s="282"/>
      <c r="X129" s="119"/>
      <c r="Y129" s="119"/>
      <c r="Z129" s="119"/>
      <c r="AA129" s="119"/>
      <c r="AB129" s="119"/>
      <c r="AC129" s="119"/>
      <c r="AD129" s="119"/>
      <c r="AE129" s="119"/>
      <c r="AF129" s="263"/>
      <c r="AG129" s="263"/>
      <c r="AH129" s="263"/>
      <c r="AI129" s="263"/>
      <c r="AJ129" s="263"/>
      <c r="AK129" s="263"/>
      <c r="AL129" s="263"/>
      <c r="AM129" s="263"/>
      <c r="AN129" s="263"/>
      <c r="AO129" s="263"/>
      <c r="AP129" s="263"/>
      <c r="AQ129" s="263"/>
      <c r="AR129" s="213" t="s">
        <v>129</v>
      </c>
      <c r="AS129" s="263"/>
      <c r="AT129" s="213" t="s">
        <v>124</v>
      </c>
      <c r="AU129" s="213" t="s">
        <v>80</v>
      </c>
      <c r="AV129" s="263"/>
      <c r="AW129" s="263"/>
      <c r="AX129" s="263"/>
      <c r="AY129" s="112" t="s">
        <v>122</v>
      </c>
      <c r="AZ129" s="263"/>
      <c r="BA129" s="263"/>
      <c r="BB129" s="263"/>
      <c r="BC129" s="263"/>
      <c r="BD129" s="263"/>
      <c r="BE129" s="214">
        <v>4019</v>
      </c>
      <c r="BF129" s="214">
        <v>0</v>
      </c>
      <c r="BG129" s="214">
        <v>0</v>
      </c>
      <c r="BH129" s="214">
        <v>0</v>
      </c>
      <c r="BI129" s="214">
        <v>0</v>
      </c>
      <c r="BJ129" s="112" t="s">
        <v>78</v>
      </c>
      <c r="BK129" s="214">
        <v>4019</v>
      </c>
      <c r="BL129" s="112" t="s">
        <v>129</v>
      </c>
      <c r="BM129" s="213" t="s">
        <v>689</v>
      </c>
    </row>
    <row r="130" spans="1:65" s="119" customFormat="1" ht="24" customHeight="1">
      <c r="A130" s="297"/>
      <c r="B130" s="147"/>
      <c r="C130" s="102" t="s">
        <v>158</v>
      </c>
      <c r="D130" s="102" t="s">
        <v>124</v>
      </c>
      <c r="E130" s="103" t="s">
        <v>690</v>
      </c>
      <c r="F130" s="104" t="s">
        <v>691</v>
      </c>
      <c r="G130" s="105" t="s">
        <v>187</v>
      </c>
      <c r="H130" s="107">
        <v>8.32</v>
      </c>
      <c r="I130" s="282"/>
      <c r="J130" s="107">
        <f t="shared" si="0"/>
        <v>0</v>
      </c>
      <c r="K130" s="283"/>
      <c r="L130" s="98"/>
      <c r="M130" s="284" t="s">
        <v>1</v>
      </c>
      <c r="N130" s="285" t="s">
        <v>38</v>
      </c>
      <c r="O130" s="286">
        <v>1.5</v>
      </c>
      <c r="P130" s="286">
        <v>12.48</v>
      </c>
      <c r="Q130" s="286">
        <v>0</v>
      </c>
      <c r="R130" s="286">
        <v>0</v>
      </c>
      <c r="S130" s="286">
        <v>0</v>
      </c>
      <c r="T130" s="287">
        <v>0</v>
      </c>
      <c r="W130" s="282"/>
      <c r="AF130" s="263"/>
      <c r="AG130" s="263"/>
      <c r="AH130" s="263"/>
      <c r="AI130" s="263"/>
      <c r="AJ130" s="263"/>
      <c r="AK130" s="263"/>
      <c r="AL130" s="263"/>
      <c r="AM130" s="263"/>
      <c r="AN130" s="263"/>
      <c r="AO130" s="263"/>
      <c r="AP130" s="263"/>
      <c r="AQ130" s="263"/>
      <c r="AR130" s="213" t="s">
        <v>129</v>
      </c>
      <c r="AS130" s="263"/>
      <c r="AT130" s="213" t="s">
        <v>124</v>
      </c>
      <c r="AU130" s="213" t="s">
        <v>80</v>
      </c>
      <c r="AV130" s="263"/>
      <c r="AW130" s="263"/>
      <c r="AX130" s="263"/>
      <c r="AY130" s="112" t="s">
        <v>122</v>
      </c>
      <c r="AZ130" s="263"/>
      <c r="BA130" s="263"/>
      <c r="BB130" s="263"/>
      <c r="BC130" s="263"/>
      <c r="BD130" s="263"/>
      <c r="BE130" s="214">
        <v>3345</v>
      </c>
      <c r="BF130" s="214">
        <v>0</v>
      </c>
      <c r="BG130" s="214">
        <v>0</v>
      </c>
      <c r="BH130" s="214">
        <v>0</v>
      </c>
      <c r="BI130" s="214">
        <v>0</v>
      </c>
      <c r="BJ130" s="112" t="s">
        <v>78</v>
      </c>
      <c r="BK130" s="214">
        <v>3345</v>
      </c>
      <c r="BL130" s="112" t="s">
        <v>129</v>
      </c>
      <c r="BM130" s="213" t="s">
        <v>692</v>
      </c>
    </row>
    <row r="131" spans="1:65" s="223" customFormat="1" ht="12">
      <c r="A131" s="297"/>
      <c r="B131" s="147"/>
      <c r="C131" s="248" t="s">
        <v>163</v>
      </c>
      <c r="D131" s="248" t="s">
        <v>310</v>
      </c>
      <c r="E131" s="249" t="s">
        <v>328</v>
      </c>
      <c r="F131" s="250" t="s">
        <v>329</v>
      </c>
      <c r="G131" s="251" t="s">
        <v>217</v>
      </c>
      <c r="H131" s="253">
        <v>15.81</v>
      </c>
      <c r="I131" s="288"/>
      <c r="J131" s="107">
        <f t="shared" si="0"/>
        <v>0</v>
      </c>
      <c r="K131" s="289"/>
      <c r="L131" s="254"/>
      <c r="M131" s="290" t="s">
        <v>1</v>
      </c>
      <c r="N131" s="291" t="s">
        <v>38</v>
      </c>
      <c r="O131" s="286">
        <v>0</v>
      </c>
      <c r="P131" s="286">
        <v>0</v>
      </c>
      <c r="Q131" s="286">
        <v>0</v>
      </c>
      <c r="R131" s="286">
        <v>0</v>
      </c>
      <c r="S131" s="286">
        <v>0</v>
      </c>
      <c r="T131" s="287">
        <v>0</v>
      </c>
      <c r="U131" s="119"/>
      <c r="V131" s="119"/>
      <c r="W131" s="282"/>
      <c r="X131" s="119"/>
      <c r="Y131" s="119"/>
      <c r="Z131" s="119"/>
      <c r="AA131" s="119"/>
      <c r="AB131" s="119"/>
      <c r="AC131" s="119"/>
      <c r="AD131" s="119"/>
      <c r="AE131" s="119"/>
      <c r="AF131" s="263"/>
      <c r="AG131" s="263"/>
      <c r="AH131" s="263"/>
      <c r="AI131" s="263"/>
      <c r="AJ131" s="263"/>
      <c r="AK131" s="263"/>
      <c r="AL131" s="263"/>
      <c r="AM131" s="263"/>
      <c r="AN131" s="263"/>
      <c r="AO131" s="263"/>
      <c r="AP131" s="263"/>
      <c r="AQ131" s="263"/>
      <c r="AR131" s="213" t="s">
        <v>158</v>
      </c>
      <c r="AS131" s="263"/>
      <c r="AT131" s="213" t="s">
        <v>310</v>
      </c>
      <c r="AU131" s="213" t="s">
        <v>80</v>
      </c>
      <c r="AV131" s="263"/>
      <c r="AW131" s="263"/>
      <c r="AX131" s="263"/>
      <c r="AY131" s="112" t="s">
        <v>122</v>
      </c>
      <c r="AZ131" s="263"/>
      <c r="BA131" s="263"/>
      <c r="BB131" s="263"/>
      <c r="BC131" s="263"/>
      <c r="BD131" s="263"/>
      <c r="BE131" s="214">
        <v>3257</v>
      </c>
      <c r="BF131" s="214">
        <v>0</v>
      </c>
      <c r="BG131" s="214">
        <v>0</v>
      </c>
      <c r="BH131" s="214">
        <v>0</v>
      </c>
      <c r="BI131" s="214">
        <v>0</v>
      </c>
      <c r="BJ131" s="112" t="s">
        <v>78</v>
      </c>
      <c r="BK131" s="214">
        <v>3257</v>
      </c>
      <c r="BL131" s="112" t="s">
        <v>129</v>
      </c>
      <c r="BM131" s="213" t="s">
        <v>693</v>
      </c>
    </row>
    <row r="132" spans="1:65" s="233" customFormat="1" ht="12.75">
      <c r="A132" s="194"/>
      <c r="B132" s="193"/>
      <c r="C132" s="194"/>
      <c r="D132" s="195" t="s">
        <v>72</v>
      </c>
      <c r="E132" s="207" t="s">
        <v>158</v>
      </c>
      <c r="F132" s="207" t="s">
        <v>476</v>
      </c>
      <c r="G132" s="194"/>
      <c r="H132" s="194"/>
      <c r="I132" s="382"/>
      <c r="J132" s="208">
        <f>SUM(J133:J136)</f>
        <v>0</v>
      </c>
      <c r="K132" s="203"/>
      <c r="L132" s="198"/>
      <c r="M132" s="277"/>
      <c r="N132" s="278"/>
      <c r="O132" s="278"/>
      <c r="P132" s="279">
        <v>32.400000000000006</v>
      </c>
      <c r="Q132" s="278"/>
      <c r="R132" s="279">
        <v>1.3729500000000001</v>
      </c>
      <c r="S132" s="278"/>
      <c r="T132" s="280">
        <v>0</v>
      </c>
      <c r="U132" s="203"/>
      <c r="V132" s="203"/>
      <c r="W132" s="282"/>
      <c r="X132" s="203"/>
      <c r="Y132" s="281"/>
      <c r="Z132" s="203"/>
      <c r="AA132" s="203"/>
      <c r="AB132" s="203"/>
      <c r="AC132" s="203"/>
      <c r="AD132" s="203"/>
      <c r="AE132" s="203"/>
      <c r="AF132" s="203"/>
      <c r="AG132" s="203"/>
      <c r="AH132" s="203"/>
      <c r="AI132" s="203"/>
      <c r="AJ132" s="203"/>
      <c r="AK132" s="203"/>
      <c r="AL132" s="203"/>
      <c r="AM132" s="203"/>
      <c r="AN132" s="203"/>
      <c r="AO132" s="203"/>
      <c r="AP132" s="203"/>
      <c r="AQ132" s="203"/>
      <c r="AR132" s="204" t="s">
        <v>78</v>
      </c>
      <c r="AS132" s="203"/>
      <c r="AT132" s="205" t="s">
        <v>72</v>
      </c>
      <c r="AU132" s="205" t="s">
        <v>78</v>
      </c>
      <c r="AV132" s="203"/>
      <c r="AW132" s="203"/>
      <c r="AX132" s="203"/>
      <c r="AY132" s="204" t="s">
        <v>122</v>
      </c>
      <c r="AZ132" s="203"/>
      <c r="BA132" s="203"/>
      <c r="BB132" s="203"/>
      <c r="BC132" s="203"/>
      <c r="BD132" s="203"/>
      <c r="BE132" s="203"/>
      <c r="BF132" s="203"/>
      <c r="BG132" s="203"/>
      <c r="BH132" s="203"/>
      <c r="BI132" s="203"/>
      <c r="BJ132" s="203"/>
      <c r="BK132" s="206">
        <v>73716</v>
      </c>
      <c r="BL132" s="203"/>
      <c r="BM132" s="203"/>
    </row>
    <row r="133" spans="1:65" s="243" customFormat="1" ht="24">
      <c r="A133" s="297"/>
      <c r="B133" s="147"/>
      <c r="C133" s="102" t="s">
        <v>166</v>
      </c>
      <c r="D133" s="102" t="s">
        <v>124</v>
      </c>
      <c r="E133" s="103" t="s">
        <v>694</v>
      </c>
      <c r="F133" s="104" t="s">
        <v>695</v>
      </c>
      <c r="G133" s="105" t="s">
        <v>175</v>
      </c>
      <c r="H133" s="107">
        <v>26</v>
      </c>
      <c r="I133" s="282"/>
      <c r="J133" s="107">
        <f>H133*I133</f>
        <v>0</v>
      </c>
      <c r="K133" s="283"/>
      <c r="L133" s="98"/>
      <c r="M133" s="284" t="s">
        <v>1</v>
      </c>
      <c r="N133" s="285" t="s">
        <v>38</v>
      </c>
      <c r="O133" s="286">
        <v>0.28000000000000003</v>
      </c>
      <c r="P133" s="286">
        <v>7.2800000000000011</v>
      </c>
      <c r="Q133" s="286">
        <v>4.1000000000000003E-3</v>
      </c>
      <c r="R133" s="286">
        <v>0.10660000000000001</v>
      </c>
      <c r="S133" s="286">
        <v>0</v>
      </c>
      <c r="T133" s="287">
        <v>0</v>
      </c>
      <c r="U133" s="119"/>
      <c r="V133" s="119"/>
      <c r="W133" s="282"/>
      <c r="X133" s="119"/>
      <c r="Y133" s="119"/>
      <c r="Z133" s="119"/>
      <c r="AA133" s="119"/>
      <c r="AB133" s="119"/>
      <c r="AC133" s="119"/>
      <c r="AD133" s="119"/>
      <c r="AE133" s="119"/>
      <c r="AF133" s="263"/>
      <c r="AG133" s="263"/>
      <c r="AH133" s="263"/>
      <c r="AI133" s="263"/>
      <c r="AJ133" s="263"/>
      <c r="AK133" s="263"/>
      <c r="AL133" s="263"/>
      <c r="AM133" s="263"/>
      <c r="AN133" s="263"/>
      <c r="AO133" s="263"/>
      <c r="AP133" s="263"/>
      <c r="AQ133" s="263"/>
      <c r="AR133" s="213" t="s">
        <v>129</v>
      </c>
      <c r="AS133" s="263"/>
      <c r="AT133" s="213" t="s">
        <v>124</v>
      </c>
      <c r="AU133" s="213" t="s">
        <v>80</v>
      </c>
      <c r="AV133" s="263"/>
      <c r="AW133" s="263"/>
      <c r="AX133" s="263"/>
      <c r="AY133" s="112" t="s">
        <v>122</v>
      </c>
      <c r="AZ133" s="263"/>
      <c r="BA133" s="263"/>
      <c r="BB133" s="263"/>
      <c r="BC133" s="263"/>
      <c r="BD133" s="263"/>
      <c r="BE133" s="214">
        <v>10816</v>
      </c>
      <c r="BF133" s="214">
        <v>0</v>
      </c>
      <c r="BG133" s="214">
        <v>0</v>
      </c>
      <c r="BH133" s="214">
        <v>0</v>
      </c>
      <c r="BI133" s="214">
        <v>0</v>
      </c>
      <c r="BJ133" s="112" t="s">
        <v>78</v>
      </c>
      <c r="BK133" s="214">
        <v>10816</v>
      </c>
      <c r="BL133" s="112" t="s">
        <v>129</v>
      </c>
      <c r="BM133" s="213" t="s">
        <v>696</v>
      </c>
    </row>
    <row r="134" spans="1:65" s="119" customFormat="1" ht="24" customHeight="1">
      <c r="A134" s="297"/>
      <c r="B134" s="147"/>
      <c r="C134" s="102" t="s">
        <v>172</v>
      </c>
      <c r="D134" s="102" t="s">
        <v>124</v>
      </c>
      <c r="E134" s="103" t="s">
        <v>697</v>
      </c>
      <c r="F134" s="104" t="s">
        <v>698</v>
      </c>
      <c r="G134" s="105" t="s">
        <v>480</v>
      </c>
      <c r="H134" s="107">
        <v>5</v>
      </c>
      <c r="I134" s="282"/>
      <c r="J134" s="107">
        <f t="shared" ref="J134:J136" si="1">H134*I134</f>
        <v>0</v>
      </c>
      <c r="K134" s="283"/>
      <c r="L134" s="98"/>
      <c r="M134" s="284" t="s">
        <v>1</v>
      </c>
      <c r="N134" s="285" t="s">
        <v>38</v>
      </c>
      <c r="O134" s="286">
        <v>5.024</v>
      </c>
      <c r="P134" s="286">
        <v>25.12</v>
      </c>
      <c r="Q134" s="286">
        <v>0.14494000000000001</v>
      </c>
      <c r="R134" s="286">
        <v>0.72470000000000012</v>
      </c>
      <c r="S134" s="286">
        <v>0</v>
      </c>
      <c r="T134" s="287">
        <v>0</v>
      </c>
      <c r="W134" s="282"/>
      <c r="AF134" s="263"/>
      <c r="AG134" s="263"/>
      <c r="AH134" s="263"/>
      <c r="AI134" s="263"/>
      <c r="AJ134" s="263"/>
      <c r="AK134" s="263"/>
      <c r="AL134" s="263"/>
      <c r="AM134" s="263"/>
      <c r="AN134" s="263"/>
      <c r="AO134" s="263"/>
      <c r="AP134" s="263"/>
      <c r="AQ134" s="263"/>
      <c r="AR134" s="213" t="s">
        <v>129</v>
      </c>
      <c r="AS134" s="263"/>
      <c r="AT134" s="213" t="s">
        <v>124</v>
      </c>
      <c r="AU134" s="213" t="s">
        <v>80</v>
      </c>
      <c r="AV134" s="263"/>
      <c r="AW134" s="263"/>
      <c r="AX134" s="263"/>
      <c r="AY134" s="112" t="s">
        <v>122</v>
      </c>
      <c r="AZ134" s="263"/>
      <c r="BA134" s="263"/>
      <c r="BB134" s="263"/>
      <c r="BC134" s="263"/>
      <c r="BD134" s="263"/>
      <c r="BE134" s="214">
        <v>7900</v>
      </c>
      <c r="BF134" s="214">
        <v>0</v>
      </c>
      <c r="BG134" s="214">
        <v>0</v>
      </c>
      <c r="BH134" s="214">
        <v>0</v>
      </c>
      <c r="BI134" s="214">
        <v>0</v>
      </c>
      <c r="BJ134" s="112" t="s">
        <v>78</v>
      </c>
      <c r="BK134" s="214">
        <v>7900</v>
      </c>
      <c r="BL134" s="112" t="s">
        <v>129</v>
      </c>
      <c r="BM134" s="213" t="s">
        <v>699</v>
      </c>
    </row>
    <row r="135" spans="1:65" s="223" customFormat="1" ht="12">
      <c r="A135" s="297"/>
      <c r="B135" s="147"/>
      <c r="C135" s="248" t="s">
        <v>179</v>
      </c>
      <c r="D135" s="248" t="s">
        <v>310</v>
      </c>
      <c r="E135" s="249" t="s">
        <v>700</v>
      </c>
      <c r="F135" s="250" t="s">
        <v>701</v>
      </c>
      <c r="G135" s="251" t="s">
        <v>480</v>
      </c>
      <c r="H135" s="253">
        <v>5</v>
      </c>
      <c r="I135" s="288"/>
      <c r="J135" s="107">
        <f t="shared" si="1"/>
        <v>0</v>
      </c>
      <c r="K135" s="289"/>
      <c r="L135" s="254"/>
      <c r="M135" s="290" t="s">
        <v>1</v>
      </c>
      <c r="N135" s="291" t="s">
        <v>38</v>
      </c>
      <c r="O135" s="286">
        <v>0</v>
      </c>
      <c r="P135" s="286">
        <v>0</v>
      </c>
      <c r="Q135" s="286">
        <v>1.2529999999999999E-2</v>
      </c>
      <c r="R135" s="286">
        <v>6.2649999999999997E-2</v>
      </c>
      <c r="S135" s="286">
        <v>0</v>
      </c>
      <c r="T135" s="287">
        <v>0</v>
      </c>
      <c r="U135" s="119"/>
      <c r="V135" s="119"/>
      <c r="W135" s="282"/>
      <c r="X135" s="119"/>
      <c r="Y135" s="119"/>
      <c r="Z135" s="119"/>
      <c r="AA135" s="119"/>
      <c r="AB135" s="119"/>
      <c r="AC135" s="119"/>
      <c r="AD135" s="119"/>
      <c r="AE135" s="119"/>
      <c r="AF135" s="263"/>
      <c r="AG135" s="263"/>
      <c r="AH135" s="263"/>
      <c r="AI135" s="263"/>
      <c r="AJ135" s="263"/>
      <c r="AK135" s="263"/>
      <c r="AL135" s="263"/>
      <c r="AM135" s="263"/>
      <c r="AN135" s="263"/>
      <c r="AO135" s="263"/>
      <c r="AP135" s="263"/>
      <c r="AQ135" s="263"/>
      <c r="AR135" s="213" t="s">
        <v>158</v>
      </c>
      <c r="AS135" s="263"/>
      <c r="AT135" s="213" t="s">
        <v>310</v>
      </c>
      <c r="AU135" s="213" t="s">
        <v>80</v>
      </c>
      <c r="AV135" s="263"/>
      <c r="AW135" s="263"/>
      <c r="AX135" s="263"/>
      <c r="AY135" s="112" t="s">
        <v>122</v>
      </c>
      <c r="AZ135" s="263"/>
      <c r="BA135" s="263"/>
      <c r="BB135" s="263"/>
      <c r="BC135" s="263"/>
      <c r="BD135" s="263"/>
      <c r="BE135" s="214">
        <v>22300</v>
      </c>
      <c r="BF135" s="214">
        <v>0</v>
      </c>
      <c r="BG135" s="214">
        <v>0</v>
      </c>
      <c r="BH135" s="214">
        <v>0</v>
      </c>
      <c r="BI135" s="214">
        <v>0</v>
      </c>
      <c r="BJ135" s="112" t="s">
        <v>78</v>
      </c>
      <c r="BK135" s="214">
        <v>22300</v>
      </c>
      <c r="BL135" s="112" t="s">
        <v>129</v>
      </c>
      <c r="BM135" s="213" t="s">
        <v>702</v>
      </c>
    </row>
    <row r="136" spans="1:65" s="233" customFormat="1" ht="24">
      <c r="A136" s="297"/>
      <c r="B136" s="147"/>
      <c r="C136" s="248" t="s">
        <v>184</v>
      </c>
      <c r="D136" s="248" t="s">
        <v>310</v>
      </c>
      <c r="E136" s="249" t="s">
        <v>703</v>
      </c>
      <c r="F136" s="250" t="s">
        <v>704</v>
      </c>
      <c r="G136" s="251" t="s">
        <v>480</v>
      </c>
      <c r="H136" s="253">
        <v>5</v>
      </c>
      <c r="I136" s="288"/>
      <c r="J136" s="107">
        <f t="shared" si="1"/>
        <v>0</v>
      </c>
      <c r="K136" s="289"/>
      <c r="L136" s="254"/>
      <c r="M136" s="290" t="s">
        <v>1</v>
      </c>
      <c r="N136" s="291" t="s">
        <v>38</v>
      </c>
      <c r="O136" s="286">
        <v>0</v>
      </c>
      <c r="P136" s="286">
        <v>0</v>
      </c>
      <c r="Q136" s="286">
        <v>9.5799999999999996E-2</v>
      </c>
      <c r="R136" s="286">
        <v>0.47899999999999998</v>
      </c>
      <c r="S136" s="286">
        <v>0</v>
      </c>
      <c r="T136" s="287">
        <v>0</v>
      </c>
      <c r="U136" s="119"/>
      <c r="V136" s="119"/>
      <c r="W136" s="282"/>
      <c r="X136" s="119"/>
      <c r="Y136" s="119"/>
      <c r="Z136" s="119"/>
      <c r="AA136" s="119"/>
      <c r="AB136" s="119"/>
      <c r="AC136" s="119"/>
      <c r="AD136" s="119"/>
      <c r="AE136" s="119"/>
      <c r="AF136" s="263"/>
      <c r="AG136" s="263"/>
      <c r="AH136" s="263"/>
      <c r="AI136" s="263"/>
      <c r="AJ136" s="263"/>
      <c r="AK136" s="263"/>
      <c r="AL136" s="263"/>
      <c r="AM136" s="263"/>
      <c r="AN136" s="263"/>
      <c r="AO136" s="263"/>
      <c r="AP136" s="263"/>
      <c r="AQ136" s="263"/>
      <c r="AR136" s="213" t="s">
        <v>158</v>
      </c>
      <c r="AS136" s="263"/>
      <c r="AT136" s="213" t="s">
        <v>310</v>
      </c>
      <c r="AU136" s="213" t="s">
        <v>80</v>
      </c>
      <c r="AV136" s="263"/>
      <c r="AW136" s="263"/>
      <c r="AX136" s="263"/>
      <c r="AY136" s="112" t="s">
        <v>122</v>
      </c>
      <c r="AZ136" s="263"/>
      <c r="BA136" s="263"/>
      <c r="BB136" s="263"/>
      <c r="BC136" s="263"/>
      <c r="BD136" s="263"/>
      <c r="BE136" s="214">
        <v>32700</v>
      </c>
      <c r="BF136" s="214">
        <v>0</v>
      </c>
      <c r="BG136" s="214">
        <v>0</v>
      </c>
      <c r="BH136" s="214">
        <v>0</v>
      </c>
      <c r="BI136" s="214">
        <v>0</v>
      </c>
      <c r="BJ136" s="112" t="s">
        <v>78</v>
      </c>
      <c r="BK136" s="214">
        <v>32700</v>
      </c>
      <c r="BL136" s="112" t="s">
        <v>129</v>
      </c>
      <c r="BM136" s="213" t="s">
        <v>705</v>
      </c>
    </row>
    <row r="137" spans="1:65" s="243" customFormat="1" ht="18.75" customHeight="1">
      <c r="A137" s="194"/>
      <c r="B137" s="193"/>
      <c r="C137" s="194"/>
      <c r="D137" s="195" t="s">
        <v>72</v>
      </c>
      <c r="E137" s="207" t="s">
        <v>367</v>
      </c>
      <c r="F137" s="207" t="s">
        <v>368</v>
      </c>
      <c r="G137" s="194"/>
      <c r="H137" s="194"/>
      <c r="I137" s="382"/>
      <c r="J137" s="208">
        <f>J138</f>
        <v>0</v>
      </c>
      <c r="K137" s="203"/>
      <c r="L137" s="198"/>
      <c r="M137" s="277"/>
      <c r="N137" s="278"/>
      <c r="O137" s="278"/>
      <c r="P137" s="279">
        <v>2.0276000000000001</v>
      </c>
      <c r="Q137" s="278"/>
      <c r="R137" s="279">
        <v>0</v>
      </c>
      <c r="S137" s="278"/>
      <c r="T137" s="280">
        <v>0</v>
      </c>
      <c r="U137" s="203"/>
      <c r="V137" s="203"/>
      <c r="W137" s="203"/>
      <c r="X137" s="203"/>
      <c r="Y137" s="203"/>
      <c r="Z137" s="203"/>
      <c r="AA137" s="203"/>
      <c r="AB137" s="203"/>
      <c r="AC137" s="203"/>
      <c r="AD137" s="203"/>
      <c r="AE137" s="203"/>
      <c r="AF137" s="203"/>
      <c r="AG137" s="203"/>
      <c r="AH137" s="203"/>
      <c r="AI137" s="203"/>
      <c r="AJ137" s="203"/>
      <c r="AK137" s="203"/>
      <c r="AL137" s="203"/>
      <c r="AM137" s="203"/>
      <c r="AN137" s="203"/>
      <c r="AO137" s="203"/>
      <c r="AP137" s="203"/>
      <c r="AQ137" s="203"/>
      <c r="AR137" s="204" t="s">
        <v>78</v>
      </c>
      <c r="AS137" s="203"/>
      <c r="AT137" s="205" t="s">
        <v>72</v>
      </c>
      <c r="AU137" s="205" t="s">
        <v>78</v>
      </c>
      <c r="AV137" s="203"/>
      <c r="AW137" s="203"/>
      <c r="AX137" s="203"/>
      <c r="AY137" s="204" t="s">
        <v>122</v>
      </c>
      <c r="AZ137" s="203"/>
      <c r="BA137" s="203"/>
      <c r="BB137" s="203"/>
      <c r="BC137" s="203"/>
      <c r="BD137" s="203"/>
      <c r="BE137" s="203"/>
      <c r="BF137" s="203"/>
      <c r="BG137" s="203"/>
      <c r="BH137" s="203"/>
      <c r="BI137" s="203"/>
      <c r="BJ137" s="203"/>
      <c r="BK137" s="206">
        <v>1297</v>
      </c>
      <c r="BL137" s="203"/>
      <c r="BM137" s="203"/>
    </row>
    <row r="138" spans="1:65" s="119" customFormat="1" ht="24" customHeight="1">
      <c r="A138" s="297"/>
      <c r="B138" s="147"/>
      <c r="C138" s="102" t="s">
        <v>191</v>
      </c>
      <c r="D138" s="102" t="s">
        <v>124</v>
      </c>
      <c r="E138" s="103" t="s">
        <v>706</v>
      </c>
      <c r="F138" s="104" t="s">
        <v>707</v>
      </c>
      <c r="G138" s="105" t="s">
        <v>217</v>
      </c>
      <c r="H138" s="107">
        <v>1.37</v>
      </c>
      <c r="I138" s="282"/>
      <c r="J138" s="107">
        <f>H138*I138</f>
        <v>0</v>
      </c>
      <c r="K138" s="283"/>
      <c r="L138" s="98"/>
      <c r="M138" s="292" t="s">
        <v>1</v>
      </c>
      <c r="N138" s="293" t="s">
        <v>38</v>
      </c>
      <c r="O138" s="294">
        <v>1.48</v>
      </c>
      <c r="P138" s="294">
        <v>2.0276000000000001</v>
      </c>
      <c r="Q138" s="294">
        <v>0</v>
      </c>
      <c r="R138" s="294">
        <v>0</v>
      </c>
      <c r="S138" s="294">
        <v>0</v>
      </c>
      <c r="T138" s="295">
        <v>0</v>
      </c>
      <c r="AF138" s="263"/>
      <c r="AG138" s="263"/>
      <c r="AH138" s="263"/>
      <c r="AI138" s="263"/>
      <c r="AJ138" s="263"/>
      <c r="AK138" s="263"/>
      <c r="AL138" s="263"/>
      <c r="AM138" s="263"/>
      <c r="AN138" s="263"/>
      <c r="AO138" s="263"/>
      <c r="AP138" s="263"/>
      <c r="AQ138" s="263"/>
      <c r="AR138" s="213" t="s">
        <v>129</v>
      </c>
      <c r="AS138" s="263"/>
      <c r="AT138" s="213" t="s">
        <v>124</v>
      </c>
      <c r="AU138" s="213" t="s">
        <v>80</v>
      </c>
      <c r="AV138" s="263"/>
      <c r="AW138" s="263"/>
      <c r="AX138" s="263"/>
      <c r="AY138" s="112" t="s">
        <v>122</v>
      </c>
      <c r="AZ138" s="263"/>
      <c r="BA138" s="263"/>
      <c r="BB138" s="263"/>
      <c r="BC138" s="263"/>
      <c r="BD138" s="263"/>
      <c r="BE138" s="214">
        <v>1297</v>
      </c>
      <c r="BF138" s="214">
        <v>0</v>
      </c>
      <c r="BG138" s="214">
        <v>0</v>
      </c>
      <c r="BH138" s="214">
        <v>0</v>
      </c>
      <c r="BI138" s="214">
        <v>0</v>
      </c>
      <c r="BJ138" s="112" t="s">
        <v>78</v>
      </c>
      <c r="BK138" s="214">
        <v>1297</v>
      </c>
      <c r="BL138" s="112" t="s">
        <v>129</v>
      </c>
      <c r="BM138" s="213" t="s">
        <v>708</v>
      </c>
    </row>
    <row r="139" spans="1:65" s="223" customFormat="1">
      <c r="A139" s="297"/>
      <c r="B139" s="173"/>
      <c r="C139" s="174"/>
      <c r="D139" s="174"/>
      <c r="E139" s="174"/>
      <c r="F139" s="174"/>
      <c r="G139" s="174"/>
      <c r="H139" s="174"/>
      <c r="I139" s="174"/>
      <c r="J139" s="174"/>
      <c r="K139" s="144"/>
      <c r="L139" s="98"/>
      <c r="M139" s="119"/>
      <c r="N139" s="263"/>
      <c r="O139" s="119"/>
      <c r="P139" s="119"/>
      <c r="Q139" s="119"/>
      <c r="R139" s="119"/>
      <c r="S139" s="119"/>
      <c r="T139" s="119"/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19"/>
      <c r="AF139" s="263"/>
      <c r="AG139" s="263"/>
      <c r="AH139" s="263"/>
      <c r="AI139" s="263"/>
      <c r="AJ139" s="263"/>
      <c r="AK139" s="263"/>
      <c r="AL139" s="263"/>
      <c r="AM139" s="263"/>
      <c r="AN139" s="263"/>
      <c r="AO139" s="263"/>
      <c r="AP139" s="263"/>
      <c r="AQ139" s="263"/>
      <c r="AR139" s="263"/>
      <c r="AS139" s="263"/>
      <c r="AT139" s="263"/>
      <c r="AU139" s="263"/>
      <c r="AV139" s="263"/>
      <c r="AW139" s="263"/>
      <c r="AX139" s="263"/>
      <c r="AY139" s="263"/>
      <c r="AZ139" s="263"/>
      <c r="BA139" s="263"/>
      <c r="BB139" s="263"/>
      <c r="BC139" s="263"/>
      <c r="BD139" s="263"/>
      <c r="BE139" s="263"/>
      <c r="BF139" s="263"/>
      <c r="BG139" s="263"/>
      <c r="BH139" s="263"/>
      <c r="BI139" s="263"/>
      <c r="BJ139" s="263"/>
      <c r="BK139" s="263"/>
      <c r="BL139" s="263"/>
      <c r="BM139" s="263"/>
    </row>
  </sheetData>
  <sheetProtection password="CEC8" sheet="1" objects="1" scenarios="1"/>
  <mergeCells count="9">
    <mergeCell ref="E87:H87"/>
    <mergeCell ref="E110:H110"/>
    <mergeCell ref="E112:H112"/>
    <mergeCell ref="E85:H85"/>
    <mergeCell ref="L2:V2"/>
    <mergeCell ref="E7:H7"/>
    <mergeCell ref="E9:H9"/>
    <mergeCell ref="E18:H18"/>
    <mergeCell ref="E27:H27"/>
  </mergeCells>
  <pageMargins left="0.39370078740157483" right="0.39370078740157483" top="0.39370078740157483" bottom="0.39370078740157483" header="0" footer="0"/>
  <pageSetup paperSize="9" scale="84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a - Přípravné práce</vt:lpstr>
      <vt:lpstr>b - In-line dráha</vt:lpstr>
      <vt:lpstr>d - Komunikace a parkovac...</vt:lpstr>
      <vt:lpstr>e - Terénní úpravy</vt:lpstr>
      <vt:lpstr>f - Odvodnění</vt:lpstr>
      <vt:lpstr>'a - Přípravné práce'!Názvy_tisku</vt:lpstr>
      <vt:lpstr>'b - In-line dráha'!Názvy_tisku</vt:lpstr>
      <vt:lpstr>'d - Komunikace a parkovac...'!Názvy_tisku</vt:lpstr>
      <vt:lpstr>'e - Terénní úpravy'!Názvy_tisku</vt:lpstr>
      <vt:lpstr>'f - Odvodnění'!Názvy_tisku</vt:lpstr>
      <vt:lpstr>'Rekapitulace stavby'!Názvy_tisku</vt:lpstr>
      <vt:lpstr>'a - Přípravné práce'!Oblast_tisku</vt:lpstr>
      <vt:lpstr>'b - In-line dráha'!Oblast_tisku</vt:lpstr>
      <vt:lpstr>'d - Komunikace a parkovac...'!Oblast_tisku</vt:lpstr>
      <vt:lpstr>'e - Terénní úpravy'!Oblast_tisku</vt:lpstr>
      <vt:lpstr>'f - Odvodnění'!Oblast_tisku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BOBINA2\Bobina</dc:creator>
  <cp:lastModifiedBy>Rene</cp:lastModifiedBy>
  <cp:lastPrinted>2019-11-13T16:27:48Z</cp:lastPrinted>
  <dcterms:created xsi:type="dcterms:W3CDTF">2019-10-22T10:51:27Z</dcterms:created>
  <dcterms:modified xsi:type="dcterms:W3CDTF">2019-11-19T10:22:59Z</dcterms:modified>
</cp:coreProperties>
</file>